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 firstSheet="25" activeTab="30"/>
  </bookViews>
  <sheets>
    <sheet name="Transmission-Index" sheetId="2" r:id="rId1"/>
    <sheet name="Annexure-I SH 1-4" sheetId="3" r:id="rId2"/>
    <sheet name="Annexure-I SH 1-4 unitwise" sheetId="56" r:id="rId3"/>
    <sheet name="Annexure VI(A)-in Unitwise" sheetId="55" r:id="rId4"/>
    <sheet name="Annexure-I SH 2-4" sheetId="4" r:id="rId5"/>
    <sheet name="Annexure-I SH 3-4 adl" sheetId="53" r:id="rId6"/>
    <sheet name="Annexure-I SH 4-4 ." sheetId="49" r:id="rId7"/>
    <sheet name="Annexure-II SH 1-3" sheetId="7" r:id="rId8"/>
    <sheet name="Annexure-II SH 2-3 " sheetId="8" r:id="rId9"/>
    <sheet name="Annexure-III SH 1-3  " sheetId="9" r:id="rId10"/>
    <sheet name="MTPS-Anx-IV" sheetId="52" r:id="rId11"/>
    <sheet name="Annexure-VA" sheetId="11" r:id="rId12"/>
    <sheet name="Annexure-VB" sheetId="14" r:id="rId13"/>
    <sheet name="Annexure-V (C) U- 1-3" sheetId="21" r:id="rId14"/>
    <sheet name="Annexure-V (C) U - 4" sheetId="60" r:id="rId15"/>
    <sheet name="Annexure VI(A)." sheetId="54" r:id="rId16"/>
    <sheet name="Annexure VI(A)-in Unitwise 1-3" sheetId="65" r:id="rId17"/>
    <sheet name="Annexure VI(A)-in Unitwise u-4" sheetId="64" r:id="rId18"/>
    <sheet name="Annexure VI(A)-in Unitwise 5&amp;6" sheetId="63" r:id="rId19"/>
    <sheet name="Annexure VI(A)-in Unitwise 7-8)" sheetId="62" r:id="rId20"/>
    <sheet name="Annexure VI- (B-1)." sheetId="57" r:id="rId21"/>
    <sheet name="Annexure  VI-B(II)." sheetId="58" r:id="rId22"/>
    <sheet name="Annexure  VI-B(II)" sheetId="18" r:id="rId23"/>
    <sheet name="Annexure VI-B(III)" sheetId="24" r:id="rId24"/>
    <sheet name="Annexure-VI (C)" sheetId="25" r:id="rId25"/>
    <sheet name="Annexure-VI (D)" sheetId="26" r:id="rId26"/>
    <sheet name="Annex-VIII-Corporate" sheetId="59" r:id="rId27"/>
    <sheet name="Annexure-IX " sheetId="29" r:id="rId28"/>
    <sheet name="Annexure-XI" sheetId="31" r:id="rId29"/>
    <sheet name="Annexure-XII (A)" sheetId="32" r:id="rId30"/>
    <sheet name="Annexure-XII (B)" sheetId="33" r:id="rId31"/>
    <sheet name="Annexure-XII (C)" sheetId="34" r:id="rId32"/>
    <sheet name="Annexure-XIII (A)" sheetId="35" r:id="rId33"/>
    <sheet name="Annexure-XIII (B)" sheetId="36" r:id="rId34"/>
    <sheet name="Annexure-XIII (C)" sheetId="37" r:id="rId35"/>
    <sheet name="Annexure- XIV " sheetId="38" r:id="rId36"/>
    <sheet name="Annexure-XV-Final" sheetId="61" r:id="rId37"/>
    <sheet name="Annexure- XV" sheetId="39" r:id="rId38"/>
    <sheet name="Annexure-XVI" sheetId="40" r:id="rId39"/>
    <sheet name="Annexure XVI A" sheetId="41" r:id="rId40"/>
    <sheet name="Annexure-XVII" sheetId="42" r:id="rId41"/>
    <sheet name="Annexure-XVIII" sheetId="43" r:id="rId42"/>
    <sheet name="Annexure-XIX" sheetId="44" r:id="rId43"/>
    <sheet name="Sheet5" sheetId="45" r:id="rId44"/>
  </sheets>
  <externalReferences>
    <externalReference r:id="rId45"/>
    <externalReference r:id="rId46"/>
  </externalReferences>
  <definedNames>
    <definedName name="aa" localSheetId="16">#REF!</definedName>
    <definedName name="aa" localSheetId="18">#REF!</definedName>
    <definedName name="aa" localSheetId="19">#REF!</definedName>
    <definedName name="aa" localSheetId="17">#REF!</definedName>
    <definedName name="BTPS_ANX" localSheetId="20">'Annexure VI- (B-1).'!$C$110:$H$137</definedName>
    <definedName name="BTPS_ANX" localSheetId="3">#REF!</definedName>
    <definedName name="BTPS_ANX" localSheetId="16">#REF!</definedName>
    <definedName name="BTPS_ANX" localSheetId="18">#REF!</definedName>
    <definedName name="BTPS_ANX" localSheetId="19">#REF!</definedName>
    <definedName name="BTPS_ANX" localSheetId="17">#REF!</definedName>
    <definedName name="BTPS_ANX" localSheetId="2">#REF!</definedName>
    <definedName name="BTPS_ANX" localSheetId="5">#REF!</definedName>
    <definedName name="BTPS_ANX" localSheetId="36">#REF!</definedName>
    <definedName name="BTPS_ANX" localSheetId="26">'Annex-VIII-Corporate'!#REF!</definedName>
    <definedName name="BTPS_VIA" localSheetId="20">'Annexure VI- (B-1).'!$B$2:$H$108</definedName>
    <definedName name="BTPS_VIA" localSheetId="3">#REF!</definedName>
    <definedName name="BTPS_VIA" localSheetId="16">#REF!</definedName>
    <definedName name="BTPS_VIA" localSheetId="18">#REF!</definedName>
    <definedName name="BTPS_VIA" localSheetId="19">#REF!</definedName>
    <definedName name="BTPS_VIA" localSheetId="17">#REF!</definedName>
    <definedName name="BTPS_VIA" localSheetId="2">#REF!</definedName>
    <definedName name="BTPS_VIA" localSheetId="5">#REF!</definedName>
    <definedName name="BTPS_VIA" localSheetId="26">'Annex-VIII-Corporate'!$B$2:$H$7</definedName>
    <definedName name="CTPS_ANX" localSheetId="21">'Annexure  VI-B(II).'!$B$69:$H$110</definedName>
    <definedName name="CTPS_ANX" localSheetId="3">#REF!</definedName>
    <definedName name="CTPS_ANX" localSheetId="16">#REF!</definedName>
    <definedName name="CTPS_ANX" localSheetId="18">#REF!</definedName>
    <definedName name="CTPS_ANX" localSheetId="19">#REF!</definedName>
    <definedName name="CTPS_ANX" localSheetId="17">#REF!</definedName>
    <definedName name="CTPS_ANX" localSheetId="2">#REF!</definedName>
    <definedName name="CTPS_ANX" localSheetId="36">#REF!</definedName>
    <definedName name="Date">[1]Input!$A:$A</definedName>
    <definedName name="DS1_SG">[1]Input!$MH:$MH</definedName>
    <definedName name="DSTPS_ANX" localSheetId="16">#REF!</definedName>
    <definedName name="DSTPS_ANX" localSheetId="18">#REF!</definedName>
    <definedName name="DSTPS_ANX" localSheetId="19">#REF!</definedName>
    <definedName name="DSTPS_ANX" localSheetId="17">#REF!</definedName>
    <definedName name="DSTPS_ANX" localSheetId="36">#REF!</definedName>
    <definedName name="DSTPS_ANX" localSheetId="26">#REF!</definedName>
    <definedName name="DTPS_ANX" localSheetId="16">#REF!</definedName>
    <definedName name="DTPS_ANX" localSheetId="18">#REF!</definedName>
    <definedName name="DTPS_ANX" localSheetId="19">#REF!</definedName>
    <definedName name="DTPS_ANX" localSheetId="17">#REF!</definedName>
    <definedName name="DTPS_ANX" localSheetId="36">#REF!</definedName>
    <definedName name="DTPS_ANX" localSheetId="26">#REF!</definedName>
    <definedName name="KTPS_ANX" localSheetId="16">#REF!</definedName>
    <definedName name="KTPS_ANX" localSheetId="18">#REF!</definedName>
    <definedName name="KTPS_ANX" localSheetId="19">#REF!</definedName>
    <definedName name="KTPS_ANX" localSheetId="17">#REF!</definedName>
    <definedName name="KTPS_ANX" localSheetId="36">#REF!</definedName>
    <definedName name="KTPS_ANX" localSheetId="26">#REF!</definedName>
    <definedName name="l" localSheetId="16">#REF!</definedName>
    <definedName name="l" localSheetId="18">#REF!</definedName>
    <definedName name="l" localSheetId="19">#REF!</definedName>
    <definedName name="l" localSheetId="17">#REF!</definedName>
    <definedName name="MTPS_ANX" localSheetId="21">#REF!</definedName>
    <definedName name="MTPS_ANX" localSheetId="20">#REF!</definedName>
    <definedName name="MTPS_ANX" localSheetId="15">'Annexure VI(A).'!$B$69:$H$107</definedName>
    <definedName name="MTPS_ANX" localSheetId="3">'Annexure VI(A)-in Unitwise'!$B$69:$X$111</definedName>
    <definedName name="MTPS_ANX" localSheetId="16">'Annexure VI(A)-in Unitwise 1-3'!#REF!</definedName>
    <definedName name="MTPS_ANX" localSheetId="18">'Annexure VI(A)-in Unitwise 5&amp;6'!#REF!</definedName>
    <definedName name="MTPS_ANX" localSheetId="19">'Annexure VI(A)-in Unitwise 7-8)'!#REF!</definedName>
    <definedName name="MTPS_ANX" localSheetId="17">'Annexure VI(A)-in Unitwise u-4'!#REF!</definedName>
    <definedName name="MTPS_ANX" localSheetId="2">#REF!</definedName>
    <definedName name="MTPS_ANX" localSheetId="36">#REF!</definedName>
    <definedName name="MTPS_ANX" localSheetId="26">#REF!</definedName>
    <definedName name="opi" localSheetId="16">#REF!</definedName>
    <definedName name="opi" localSheetId="18">#REF!</definedName>
    <definedName name="opi" localSheetId="19">#REF!</definedName>
    <definedName name="opi" localSheetId="17">#REF!</definedName>
    <definedName name="p" localSheetId="16">#REF!</definedName>
    <definedName name="p" localSheetId="18">#REF!</definedName>
    <definedName name="p" localSheetId="19">#REF!</definedName>
    <definedName name="p" localSheetId="17">#REF!</definedName>
    <definedName name="PAGE1" localSheetId="16">#REF!</definedName>
    <definedName name="PAGE1" localSheetId="18">#REF!</definedName>
    <definedName name="PAGE1" localSheetId="19">#REF!</definedName>
    <definedName name="PAGE1" localSheetId="17">#REF!</definedName>
    <definedName name="_xlnm.Print_Area" localSheetId="22">'Annexure  VI-B(II)'!$B$3:$K$113</definedName>
    <definedName name="_xlnm.Print_Area" localSheetId="20">'Annexure VI- (B-1).'!$B$2:$H$137</definedName>
    <definedName name="_xlnm.Print_Area" localSheetId="16">'Annexure VI(A)-in Unitwise 1-3'!$B$3:$H$53</definedName>
    <definedName name="_xlnm.Print_Area" localSheetId="19">'Annexure VI(A)-in Unitwise 7-8)'!$B$2:$H$51</definedName>
    <definedName name="_xlnm.Print_Area" localSheetId="17">'Annexure VI(A)-in Unitwise u-4'!$B$3:$H$52</definedName>
    <definedName name="_xlnm.Print_Area" localSheetId="37">'Annexure- XV'!$B$2:$W$22</definedName>
    <definedName name="_xlnm.Print_Area" localSheetId="1">'Annexure-I SH 1-4'!$B$3:$I$43</definedName>
    <definedName name="_xlnm.Print_Area" localSheetId="2">'Annexure-I SH 1-4 unitwise'!$B$4:$AC$24</definedName>
    <definedName name="_xlnm.Print_Area" localSheetId="4">'Annexure-I SH 2-4'!$B$62:$L$107</definedName>
    <definedName name="_xlnm.Print_Area" localSheetId="5">'Annexure-I SH 3-4 adl'!$B$2:$AI$15</definedName>
    <definedName name="_xlnm.Print_Area" localSheetId="6">'Annexure-I SH 4-4 .'!$B$3:$I$21</definedName>
    <definedName name="_xlnm.Print_Area" localSheetId="7">'Annexure-II SH 1-3'!$B$3:$I$29</definedName>
    <definedName name="_xlnm.Print_Area" localSheetId="8">'Annexure-II SH 2-3 '!$B$3:$I$70</definedName>
    <definedName name="_xlnm.Print_Area" localSheetId="9">'Annexure-III SH 1-3  '!$B$3:$I$89</definedName>
    <definedName name="_xlnm.Print_Area" localSheetId="27">'Annexure-IX '!$B$3:$H$69</definedName>
    <definedName name="_xlnm.Print_Area" localSheetId="14">'Annexure-V (C) U - 4'!$B$2:$O$21</definedName>
    <definedName name="_xlnm.Print_Area" localSheetId="13">'Annexure-V (C) U- 1-3'!$B$2:$O$21</definedName>
    <definedName name="_xlnm.Print_Area" localSheetId="11">'Annexure-VA'!$B$3:$I$147</definedName>
    <definedName name="_xlnm.Print_Area" localSheetId="12">'Annexure-VB'!$B$3:$I$35</definedName>
    <definedName name="_xlnm.Print_Area" localSheetId="28">'Annexure-XI'!$B$1:$G$25</definedName>
    <definedName name="_xlnm.Print_Area" localSheetId="31">'Annexure-XII (C)'!$B$2:$E$59</definedName>
    <definedName name="_xlnm.Print_Area" localSheetId="36">'Annexure-XV-Final'!$B$3:$N$31</definedName>
    <definedName name="_xlnm.Print_Area" localSheetId="40">'Annexure-XVII'!$B$3:$H$35</definedName>
    <definedName name="_xlnm.Print_Area" localSheetId="10">'MTPS-Anx-IV'!$B$2:$H$41</definedName>
    <definedName name="_xlnm.Print_Area" localSheetId="0">'Transmission-Index'!$B$2:$C$29</definedName>
    <definedName name="RTPS_ANX" localSheetId="16">#REF!</definedName>
    <definedName name="RTPS_ANX" localSheetId="18">#REF!</definedName>
    <definedName name="RTPS_ANX" localSheetId="19">#REF!</definedName>
    <definedName name="RTPS_ANX" localSheetId="17">#REF!</definedName>
    <definedName name="RTPS_ANX" localSheetId="36">#REF!</definedName>
    <definedName name="RTPS_ANX" localSheetId="26">#REF!</definedName>
    <definedName name="u" localSheetId="16">#REF!</definedName>
    <definedName name="u" localSheetId="18">#REF!</definedName>
    <definedName name="u" localSheetId="19">#REF!</definedName>
    <definedName name="u" localSheetId="17">#REF!</definedName>
  </definedNames>
  <calcPr calcId="125725"/>
</workbook>
</file>

<file path=xl/calcChain.xml><?xml version="1.0" encoding="utf-8"?>
<calcChain xmlns="http://schemas.openxmlformats.org/spreadsheetml/2006/main">
  <c r="F11" i="56"/>
  <c r="G11"/>
  <c r="H11"/>
  <c r="I11"/>
  <c r="K11"/>
  <c r="L11"/>
  <c r="M11"/>
  <c r="N11"/>
  <c r="P11"/>
  <c r="Q11"/>
  <c r="R11"/>
  <c r="S11"/>
  <c r="U11"/>
  <c r="V11"/>
  <c r="W11"/>
  <c r="X11"/>
  <c r="Z11"/>
  <c r="AA11"/>
  <c r="AB11"/>
  <c r="AC11"/>
  <c r="F13"/>
  <c r="G13"/>
  <c r="H13"/>
  <c r="I13"/>
  <c r="K13"/>
  <c r="L13"/>
  <c r="M13"/>
  <c r="N13"/>
  <c r="P13"/>
  <c r="Q13"/>
  <c r="R13"/>
  <c r="S13"/>
  <c r="U13"/>
  <c r="V13"/>
  <c r="W13"/>
  <c r="X13"/>
  <c r="Z13"/>
  <c r="AA13"/>
  <c r="AB13"/>
  <c r="AC13"/>
  <c r="F14"/>
  <c r="G14"/>
  <c r="H14"/>
  <c r="I14"/>
  <c r="K14"/>
  <c r="L14"/>
  <c r="M14"/>
  <c r="N14"/>
  <c r="P14"/>
  <c r="Q14"/>
  <c r="R14"/>
  <c r="S14"/>
  <c r="U14"/>
  <c r="V14"/>
  <c r="W14"/>
  <c r="X14"/>
  <c r="Z14"/>
  <c r="AA14"/>
  <c r="AB14"/>
  <c r="AC14"/>
  <c r="F15"/>
  <c r="G15"/>
  <c r="H15"/>
  <c r="I15"/>
  <c r="K15"/>
  <c r="L15"/>
  <c r="M15"/>
  <c r="N15"/>
  <c r="P15"/>
  <c r="Q15"/>
  <c r="R15"/>
  <c r="S15"/>
  <c r="U15"/>
  <c r="V15"/>
  <c r="W15"/>
  <c r="X15"/>
  <c r="Z15"/>
  <c r="AA15"/>
  <c r="AB15"/>
  <c r="AC15"/>
  <c r="F17"/>
  <c r="G17"/>
  <c r="H17"/>
  <c r="I17"/>
  <c r="K17"/>
  <c r="L17"/>
  <c r="M17"/>
  <c r="N17"/>
  <c r="F18"/>
  <c r="G18"/>
  <c r="H18"/>
  <c r="I18"/>
  <c r="K18"/>
  <c r="L18"/>
  <c r="M18"/>
  <c r="N18"/>
  <c r="K19"/>
  <c r="L19"/>
  <c r="M19"/>
  <c r="N19"/>
  <c r="U19"/>
  <c r="V19"/>
  <c r="W19"/>
  <c r="X19"/>
  <c r="Z19"/>
  <c r="AA19"/>
  <c r="AB19"/>
  <c r="AC19"/>
  <c r="F22"/>
  <c r="G22"/>
  <c r="H22"/>
  <c r="I22"/>
  <c r="K22"/>
  <c r="L22"/>
  <c r="M22"/>
  <c r="N22"/>
  <c r="P22"/>
  <c r="Q22"/>
  <c r="R22"/>
  <c r="S22"/>
  <c r="U22"/>
  <c r="V22"/>
  <c r="W22"/>
  <c r="X22"/>
  <c r="Z22"/>
  <c r="AA22"/>
  <c r="AB22"/>
  <c r="AC22"/>
  <c r="F23"/>
  <c r="G23"/>
  <c r="H23"/>
  <c r="I23"/>
  <c r="K23"/>
  <c r="L23"/>
  <c r="M23"/>
  <c r="N23"/>
  <c r="P23"/>
  <c r="Q23"/>
  <c r="R23"/>
  <c r="S23"/>
  <c r="U23"/>
  <c r="V23"/>
  <c r="W23"/>
  <c r="X23"/>
  <c r="Z23"/>
  <c r="AA23"/>
  <c r="AB23"/>
  <c r="AC23"/>
  <c r="F24"/>
  <c r="G24"/>
  <c r="H24"/>
  <c r="I24"/>
  <c r="K24"/>
  <c r="L24"/>
  <c r="M24"/>
  <c r="N24"/>
  <c r="P24"/>
  <c r="Q24"/>
  <c r="R24"/>
  <c r="S24"/>
  <c r="U24"/>
  <c r="V24"/>
  <c r="W24"/>
  <c r="X24"/>
  <c r="Z24"/>
  <c r="AA24"/>
  <c r="AB24"/>
  <c r="AC24"/>
  <c r="N21" i="61"/>
  <c r="M21"/>
  <c r="L21"/>
  <c r="K21"/>
  <c r="J21"/>
  <c r="I21"/>
  <c r="H21"/>
  <c r="G21"/>
  <c r="F21"/>
  <c r="E21"/>
  <c r="D21"/>
  <c r="N20"/>
  <c r="M20"/>
  <c r="L20"/>
  <c r="K20"/>
  <c r="J20"/>
  <c r="I20"/>
  <c r="H20"/>
  <c r="G20"/>
  <c r="F20"/>
  <c r="E20"/>
  <c r="D20"/>
  <c r="N19"/>
  <c r="M19"/>
  <c r="L19"/>
  <c r="K19"/>
  <c r="J19"/>
  <c r="I19"/>
  <c r="H19"/>
  <c r="G19"/>
  <c r="F19"/>
  <c r="E19"/>
  <c r="D19"/>
  <c r="N18"/>
  <c r="M18"/>
  <c r="L18"/>
  <c r="K18"/>
  <c r="J18"/>
  <c r="I18"/>
  <c r="H18"/>
  <c r="G18"/>
  <c r="F18"/>
  <c r="E18"/>
  <c r="D18"/>
  <c r="N17"/>
  <c r="M17"/>
  <c r="L17"/>
  <c r="K17"/>
  <c r="J17"/>
  <c r="I17"/>
  <c r="H17"/>
  <c r="G17"/>
  <c r="F17"/>
  <c r="E17"/>
  <c r="D17"/>
  <c r="N16"/>
  <c r="M16"/>
  <c r="L16"/>
  <c r="K16"/>
  <c r="J16"/>
  <c r="I16"/>
  <c r="H16"/>
  <c r="G16"/>
  <c r="F16"/>
  <c r="E16"/>
  <c r="D16"/>
  <c r="N15"/>
  <c r="M15"/>
  <c r="M23" s="1"/>
  <c r="L15"/>
  <c r="K15"/>
  <c r="J15"/>
  <c r="I15"/>
  <c r="H15"/>
  <c r="G15"/>
  <c r="F15"/>
  <c r="E15"/>
  <c r="D15"/>
  <c r="N14"/>
  <c r="M14"/>
  <c r="L14"/>
  <c r="K14"/>
  <c r="J14"/>
  <c r="I14"/>
  <c r="H14"/>
  <c r="G14"/>
  <c r="F14"/>
  <c r="E14"/>
  <c r="D14"/>
  <c r="N13"/>
  <c r="M13"/>
  <c r="L13"/>
  <c r="K13"/>
  <c r="K23" s="1"/>
  <c r="J13"/>
  <c r="I13"/>
  <c r="H13"/>
  <c r="G13"/>
  <c r="F13"/>
  <c r="E13"/>
  <c r="D13"/>
  <c r="N12"/>
  <c r="M12"/>
  <c r="L12"/>
  <c r="K12"/>
  <c r="J12"/>
  <c r="I12"/>
  <c r="H12"/>
  <c r="G12"/>
  <c r="F12"/>
  <c r="E12"/>
  <c r="D12"/>
  <c r="A12"/>
  <c r="A13" s="1"/>
  <c r="A14" s="1"/>
  <c r="A15" s="1"/>
  <c r="A16" s="1"/>
  <c r="A17" s="1"/>
  <c r="A18" s="1"/>
  <c r="A19" s="1"/>
  <c r="A20" s="1"/>
  <c r="A21" s="1"/>
  <c r="N11"/>
  <c r="M11"/>
  <c r="L11"/>
  <c r="K11"/>
  <c r="J11"/>
  <c r="J23" s="1"/>
  <c r="I11"/>
  <c r="I23" s="1"/>
  <c r="H11"/>
  <c r="G11"/>
  <c r="G23" s="1"/>
  <c r="F11"/>
  <c r="E11"/>
  <c r="E23" s="1"/>
  <c r="D11"/>
  <c r="I10" i="39"/>
  <c r="E10"/>
  <c r="G10" s="1"/>
  <c r="H10" s="1"/>
  <c r="H27" i="59"/>
  <c r="G27"/>
  <c r="F27"/>
  <c r="E27"/>
  <c r="D27"/>
  <c r="H19"/>
  <c r="G19"/>
  <c r="F19"/>
  <c r="E19"/>
  <c r="D19"/>
  <c r="H23" i="61" l="1"/>
  <c r="N23"/>
  <c r="L23"/>
  <c r="F23"/>
  <c r="D23"/>
  <c r="K10" i="39"/>
  <c r="L10" s="1"/>
  <c r="O10" s="1"/>
  <c r="P10" s="1"/>
  <c r="S10" s="1"/>
  <c r="G32" i="59"/>
  <c r="G34" s="1"/>
  <c r="D32"/>
  <c r="D34" s="1"/>
  <c r="F32"/>
  <c r="F34" s="1"/>
  <c r="H32"/>
  <c r="H34" s="1"/>
  <c r="E32"/>
  <c r="E34" s="1"/>
  <c r="H138" i="58"/>
  <c r="G138"/>
  <c r="F138"/>
  <c r="E138"/>
  <c r="D138"/>
  <c r="D134"/>
  <c r="H128"/>
  <c r="G128"/>
  <c r="F128"/>
  <c r="E128"/>
  <c r="D128"/>
  <c r="H83"/>
  <c r="G83"/>
  <c r="F83"/>
  <c r="E83"/>
  <c r="D83"/>
  <c r="H53"/>
  <c r="H68" s="1"/>
  <c r="G53"/>
  <c r="G68" s="1"/>
  <c r="F53"/>
  <c r="F68" s="1"/>
  <c r="E53"/>
  <c r="E68" s="1"/>
  <c r="D53"/>
  <c r="D68" s="1"/>
  <c r="H50"/>
  <c r="G50"/>
  <c r="F50"/>
  <c r="E50"/>
  <c r="D50"/>
  <c r="H20"/>
  <c r="G20"/>
  <c r="F20"/>
  <c r="E20"/>
  <c r="D20"/>
  <c r="H137" i="57"/>
  <c r="G137"/>
  <c r="F137"/>
  <c r="E137"/>
  <c r="D137"/>
  <c r="D133"/>
  <c r="H127"/>
  <c r="G127"/>
  <c r="F127"/>
  <c r="E127"/>
  <c r="D127"/>
  <c r="H82"/>
  <c r="G82"/>
  <c r="F82"/>
  <c r="E82"/>
  <c r="D82"/>
  <c r="H52"/>
  <c r="H67" s="1"/>
  <c r="G52"/>
  <c r="G67" s="1"/>
  <c r="F52"/>
  <c r="F67" s="1"/>
  <c r="E52"/>
  <c r="E67" s="1"/>
  <c r="D52"/>
  <c r="D67" s="1"/>
  <c r="H49"/>
  <c r="G49"/>
  <c r="F49"/>
  <c r="E49"/>
  <c r="D49"/>
  <c r="H19"/>
  <c r="G19"/>
  <c r="F19"/>
  <c r="E19"/>
  <c r="D19"/>
  <c r="K141" i="11"/>
  <c r="L85"/>
  <c r="L86" s="1"/>
  <c r="E13" i="55"/>
  <c r="D82" i="58" l="1"/>
  <c r="D95" s="1"/>
  <c r="E82"/>
  <c r="E95" s="1"/>
  <c r="F82"/>
  <c r="F95" s="1"/>
  <c r="H82"/>
  <c r="H95" s="1"/>
  <c r="G82"/>
  <c r="G95" s="1"/>
  <c r="E81" i="57"/>
  <c r="E94" s="1"/>
  <c r="G81"/>
  <c r="G94" s="1"/>
  <c r="D81"/>
  <c r="D94" s="1"/>
  <c r="F81"/>
  <c r="F94" s="1"/>
  <c r="H81"/>
  <c r="H94" s="1"/>
  <c r="AB110" i="55"/>
  <c r="AA110"/>
  <c r="Z110"/>
  <c r="Y110"/>
  <c r="AB109"/>
  <c r="AA109"/>
  <c r="Z109"/>
  <c r="Y109"/>
  <c r="AB108"/>
  <c r="AA108"/>
  <c r="Z108"/>
  <c r="Y108"/>
  <c r="AB107"/>
  <c r="AA107"/>
  <c r="Z107"/>
  <c r="Y107"/>
  <c r="AB106"/>
  <c r="AA106"/>
  <c r="AA111" s="1"/>
  <c r="Z106"/>
  <c r="Y106"/>
  <c r="AB93"/>
  <c r="AA93"/>
  <c r="Z93"/>
  <c r="Y93"/>
  <c r="AB92"/>
  <c r="AA92"/>
  <c r="Z92"/>
  <c r="Y92"/>
  <c r="AB91"/>
  <c r="AA91"/>
  <c r="Z91"/>
  <c r="Y91"/>
  <c r="AB90"/>
  <c r="AA90"/>
  <c r="Z90"/>
  <c r="Y90"/>
  <c r="AB89"/>
  <c r="AA89"/>
  <c r="Z89"/>
  <c r="Y89"/>
  <c r="AB88"/>
  <c r="AA88"/>
  <c r="Z88"/>
  <c r="Y88"/>
  <c r="AB87"/>
  <c r="AA87"/>
  <c r="Z87"/>
  <c r="Y87"/>
  <c r="AB86"/>
  <c r="AA86"/>
  <c r="Z86"/>
  <c r="Y86"/>
  <c r="AB85"/>
  <c r="AA85"/>
  <c r="Z85"/>
  <c r="Y85"/>
  <c r="AB84"/>
  <c r="AA84"/>
  <c r="Z84"/>
  <c r="Y84"/>
  <c r="AB83"/>
  <c r="AA83"/>
  <c r="Z83"/>
  <c r="Y83"/>
  <c r="AB82"/>
  <c r="AA82"/>
  <c r="Z82"/>
  <c r="Y82"/>
  <c r="AB81"/>
  <c r="AA81"/>
  <c r="Z81"/>
  <c r="Y81"/>
  <c r="AB80"/>
  <c r="AA80"/>
  <c r="Z80"/>
  <c r="Y80"/>
  <c r="AB79"/>
  <c r="AA79"/>
  <c r="Z79"/>
  <c r="Y79"/>
  <c r="AB78"/>
  <c r="AB94" s="1"/>
  <c r="AA78"/>
  <c r="AA94" s="1"/>
  <c r="Z78"/>
  <c r="Y78"/>
  <c r="AB46"/>
  <c r="AA46"/>
  <c r="Z46"/>
  <c r="Y46"/>
  <c r="AB44"/>
  <c r="AA44"/>
  <c r="Z44"/>
  <c r="Y44"/>
  <c r="AB43"/>
  <c r="AA43"/>
  <c r="Z43"/>
  <c r="Y43"/>
  <c r="AB42"/>
  <c r="AA42"/>
  <c r="Z42"/>
  <c r="Y42"/>
  <c r="AB41"/>
  <c r="AA41"/>
  <c r="Z41"/>
  <c r="Y41"/>
  <c r="AB40"/>
  <c r="AA40"/>
  <c r="Z40"/>
  <c r="Y40"/>
  <c r="AB39"/>
  <c r="AA39"/>
  <c r="Z39"/>
  <c r="Y39"/>
  <c r="AB37"/>
  <c r="AA37"/>
  <c r="Z37"/>
  <c r="Y37"/>
  <c r="AB36"/>
  <c r="AA36"/>
  <c r="Z36"/>
  <c r="Y36"/>
  <c r="AB35"/>
  <c r="AA35"/>
  <c r="Z35"/>
  <c r="Y35"/>
  <c r="AB34"/>
  <c r="AA34"/>
  <c r="Z34"/>
  <c r="Y34"/>
  <c r="AB33"/>
  <c r="AA33"/>
  <c r="Z33"/>
  <c r="Y33"/>
  <c r="AB32"/>
  <c r="AA32"/>
  <c r="Z32"/>
  <c r="Y32"/>
  <c r="AB31"/>
  <c r="AA31"/>
  <c r="Z31"/>
  <c r="Y31"/>
  <c r="Y28"/>
  <c r="Z28" s="1"/>
  <c r="AA28" s="1"/>
  <c r="AB28" s="1"/>
  <c r="AB27"/>
  <c r="AA27"/>
  <c r="Z27"/>
  <c r="Y27"/>
  <c r="AB26"/>
  <c r="AA26"/>
  <c r="Z26"/>
  <c r="Y26"/>
  <c r="AB25"/>
  <c r="AA25"/>
  <c r="Z25"/>
  <c r="Y25"/>
  <c r="AB24"/>
  <c r="AA24"/>
  <c r="Z24"/>
  <c r="Y24"/>
  <c r="AB23"/>
  <c r="AA23"/>
  <c r="Z23"/>
  <c r="Y23"/>
  <c r="AB22"/>
  <c r="AA22"/>
  <c r="Z22"/>
  <c r="Y22"/>
  <c r="AB21"/>
  <c r="AA21"/>
  <c r="Z21"/>
  <c r="Y21"/>
  <c r="AB20"/>
  <c r="AA20"/>
  <c r="Z20"/>
  <c r="Y20"/>
  <c r="AB19"/>
  <c r="AA19"/>
  <c r="Z19"/>
  <c r="Y19"/>
  <c r="AB18"/>
  <c r="AA18"/>
  <c r="Z18"/>
  <c r="Y18"/>
  <c r="AB17"/>
  <c r="AA17"/>
  <c r="Z17"/>
  <c r="Y17"/>
  <c r="AB16"/>
  <c r="AA16"/>
  <c r="Z16"/>
  <c r="Y16"/>
  <c r="AB15"/>
  <c r="AA15"/>
  <c r="Z15"/>
  <c r="Y15"/>
  <c r="AB14"/>
  <c r="AA14"/>
  <c r="Z14"/>
  <c r="Y14"/>
  <c r="AB13"/>
  <c r="AA13"/>
  <c r="Z13"/>
  <c r="Y13"/>
  <c r="W110"/>
  <c r="V110"/>
  <c r="U110"/>
  <c r="T110"/>
  <c r="W109"/>
  <c r="V109"/>
  <c r="U109"/>
  <c r="T109"/>
  <c r="W108"/>
  <c r="V108"/>
  <c r="U108"/>
  <c r="T108"/>
  <c r="W107"/>
  <c r="V107"/>
  <c r="U107"/>
  <c r="T107"/>
  <c r="W106"/>
  <c r="V106"/>
  <c r="U106"/>
  <c r="T106"/>
  <c r="W93"/>
  <c r="V93"/>
  <c r="U93"/>
  <c r="T93"/>
  <c r="W92"/>
  <c r="V92"/>
  <c r="U92"/>
  <c r="T92"/>
  <c r="W91"/>
  <c r="V91"/>
  <c r="U91"/>
  <c r="T91"/>
  <c r="W90"/>
  <c r="V90"/>
  <c r="U90"/>
  <c r="T90"/>
  <c r="W89"/>
  <c r="V89"/>
  <c r="U89"/>
  <c r="T89"/>
  <c r="W88"/>
  <c r="V88"/>
  <c r="U88"/>
  <c r="T88"/>
  <c r="W87"/>
  <c r="V87"/>
  <c r="U87"/>
  <c r="T87"/>
  <c r="W86"/>
  <c r="V86"/>
  <c r="U86"/>
  <c r="T86"/>
  <c r="W85"/>
  <c r="V85"/>
  <c r="U85"/>
  <c r="T85"/>
  <c r="W84"/>
  <c r="V84"/>
  <c r="U84"/>
  <c r="T84"/>
  <c r="W83"/>
  <c r="V83"/>
  <c r="U83"/>
  <c r="T83"/>
  <c r="W82"/>
  <c r="V82"/>
  <c r="U82"/>
  <c r="T82"/>
  <c r="W81"/>
  <c r="V81"/>
  <c r="U81"/>
  <c r="T81"/>
  <c r="W80"/>
  <c r="V80"/>
  <c r="U80"/>
  <c r="T80"/>
  <c r="W79"/>
  <c r="V79"/>
  <c r="U79"/>
  <c r="T79"/>
  <c r="W78"/>
  <c r="V78"/>
  <c r="U78"/>
  <c r="T78"/>
  <c r="W46"/>
  <c r="V46"/>
  <c r="U46"/>
  <c r="T46"/>
  <c r="W44"/>
  <c r="V44"/>
  <c r="U44"/>
  <c r="T44"/>
  <c r="W43"/>
  <c r="V43"/>
  <c r="U43"/>
  <c r="T43"/>
  <c r="W42"/>
  <c r="V42"/>
  <c r="U42"/>
  <c r="T42"/>
  <c r="W41"/>
  <c r="V41"/>
  <c r="U41"/>
  <c r="T41"/>
  <c r="W40"/>
  <c r="V40"/>
  <c r="U40"/>
  <c r="T40"/>
  <c r="W39"/>
  <c r="V39"/>
  <c r="U39"/>
  <c r="T39"/>
  <c r="W37"/>
  <c r="V37"/>
  <c r="U37"/>
  <c r="T37"/>
  <c r="W36"/>
  <c r="V36"/>
  <c r="U36"/>
  <c r="T36"/>
  <c r="W35"/>
  <c r="V35"/>
  <c r="U35"/>
  <c r="T35"/>
  <c r="W34"/>
  <c r="V34"/>
  <c r="U34"/>
  <c r="T34"/>
  <c r="W33"/>
  <c r="V33"/>
  <c r="U33"/>
  <c r="T33"/>
  <c r="W32"/>
  <c r="V32"/>
  <c r="U32"/>
  <c r="T32"/>
  <c r="W31"/>
  <c r="V31"/>
  <c r="U31"/>
  <c r="T31"/>
  <c r="T28"/>
  <c r="U28" s="1"/>
  <c r="V28" s="1"/>
  <c r="W28" s="1"/>
  <c r="W27"/>
  <c r="V27"/>
  <c r="U27"/>
  <c r="T27"/>
  <c r="W26"/>
  <c r="V26"/>
  <c r="U26"/>
  <c r="T26"/>
  <c r="W25"/>
  <c r="V25"/>
  <c r="U25"/>
  <c r="T25"/>
  <c r="W24"/>
  <c r="V24"/>
  <c r="U24"/>
  <c r="T24"/>
  <c r="W23"/>
  <c r="V23"/>
  <c r="U23"/>
  <c r="T23"/>
  <c r="W22"/>
  <c r="V22"/>
  <c r="U22"/>
  <c r="T22"/>
  <c r="W21"/>
  <c r="V21"/>
  <c r="U21"/>
  <c r="T21"/>
  <c r="W20"/>
  <c r="V20"/>
  <c r="U20"/>
  <c r="T20"/>
  <c r="W19"/>
  <c r="V19"/>
  <c r="U19"/>
  <c r="T19"/>
  <c r="W18"/>
  <c r="V18"/>
  <c r="U18"/>
  <c r="T18"/>
  <c r="W17"/>
  <c r="V17"/>
  <c r="U17"/>
  <c r="T17"/>
  <c r="W16"/>
  <c r="V16"/>
  <c r="U16"/>
  <c r="T16"/>
  <c r="W15"/>
  <c r="V15"/>
  <c r="U15"/>
  <c r="T15"/>
  <c r="W14"/>
  <c r="V14"/>
  <c r="U14"/>
  <c r="T14"/>
  <c r="W13"/>
  <c r="V13"/>
  <c r="U13"/>
  <c r="T13"/>
  <c r="R110"/>
  <c r="Q110"/>
  <c r="P110"/>
  <c r="O110"/>
  <c r="R109"/>
  <c r="Q109"/>
  <c r="P109"/>
  <c r="O109"/>
  <c r="R108"/>
  <c r="Q108"/>
  <c r="P108"/>
  <c r="O108"/>
  <c r="R107"/>
  <c r="Q107"/>
  <c r="P107"/>
  <c r="O107"/>
  <c r="R106"/>
  <c r="Q106"/>
  <c r="P106"/>
  <c r="O106"/>
  <c r="R93"/>
  <c r="Q93"/>
  <c r="P93"/>
  <c r="O93"/>
  <c r="R92"/>
  <c r="Q92"/>
  <c r="P92"/>
  <c r="O92"/>
  <c r="R91"/>
  <c r="Q91"/>
  <c r="P91"/>
  <c r="O91"/>
  <c r="R90"/>
  <c r="Q90"/>
  <c r="P90"/>
  <c r="O90"/>
  <c r="R89"/>
  <c r="Q89"/>
  <c r="P89"/>
  <c r="O89"/>
  <c r="R88"/>
  <c r="Q88"/>
  <c r="P88"/>
  <c r="O88"/>
  <c r="R87"/>
  <c r="Q87"/>
  <c r="P87"/>
  <c r="O87"/>
  <c r="R86"/>
  <c r="Q86"/>
  <c r="P86"/>
  <c r="O86"/>
  <c r="R85"/>
  <c r="Q85"/>
  <c r="P85"/>
  <c r="O85"/>
  <c r="R84"/>
  <c r="Q84"/>
  <c r="P84"/>
  <c r="O84"/>
  <c r="R83"/>
  <c r="Q83"/>
  <c r="P83"/>
  <c r="O83"/>
  <c r="R82"/>
  <c r="Q82"/>
  <c r="P82"/>
  <c r="O82"/>
  <c r="R81"/>
  <c r="Q81"/>
  <c r="P81"/>
  <c r="O81"/>
  <c r="R80"/>
  <c r="Q80"/>
  <c r="P80"/>
  <c r="O80"/>
  <c r="R79"/>
  <c r="Q79"/>
  <c r="P79"/>
  <c r="O79"/>
  <c r="R78"/>
  <c r="Q78"/>
  <c r="P78"/>
  <c r="O78"/>
  <c r="O94" s="1"/>
  <c r="R46"/>
  <c r="Q46"/>
  <c r="P46"/>
  <c r="O46"/>
  <c r="R44"/>
  <c r="Q44"/>
  <c r="P44"/>
  <c r="O44"/>
  <c r="R43"/>
  <c r="Q43"/>
  <c r="P43"/>
  <c r="O43"/>
  <c r="R42"/>
  <c r="Q42"/>
  <c r="P42"/>
  <c r="O42"/>
  <c r="R41"/>
  <c r="Q41"/>
  <c r="P41"/>
  <c r="O41"/>
  <c r="R40"/>
  <c r="Q40"/>
  <c r="P40"/>
  <c r="O40"/>
  <c r="R39"/>
  <c r="Q39"/>
  <c r="P39"/>
  <c r="O39"/>
  <c r="R37"/>
  <c r="Q37"/>
  <c r="P37"/>
  <c r="O37"/>
  <c r="R36"/>
  <c r="Q36"/>
  <c r="P36"/>
  <c r="O36"/>
  <c r="R35"/>
  <c r="Q35"/>
  <c r="P35"/>
  <c r="O35"/>
  <c r="R34"/>
  <c r="Q34"/>
  <c r="P34"/>
  <c r="O34"/>
  <c r="R33"/>
  <c r="Q33"/>
  <c r="P33"/>
  <c r="O33"/>
  <c r="R32"/>
  <c r="Q32"/>
  <c r="P32"/>
  <c r="O32"/>
  <c r="R31"/>
  <c r="Q31"/>
  <c r="P31"/>
  <c r="O31"/>
  <c r="P28"/>
  <c r="Q28" s="1"/>
  <c r="R28" s="1"/>
  <c r="O28"/>
  <c r="R27"/>
  <c r="Q27"/>
  <c r="P27"/>
  <c r="O27"/>
  <c r="R26"/>
  <c r="Q26"/>
  <c r="P26"/>
  <c r="O26"/>
  <c r="R25"/>
  <c r="Q25"/>
  <c r="P25"/>
  <c r="O25"/>
  <c r="R24"/>
  <c r="Q24"/>
  <c r="P24"/>
  <c r="O24"/>
  <c r="R23"/>
  <c r="Q23"/>
  <c r="P23"/>
  <c r="O23"/>
  <c r="R22"/>
  <c r="Q22"/>
  <c r="P22"/>
  <c r="O22"/>
  <c r="R21"/>
  <c r="Q21"/>
  <c r="P21"/>
  <c r="O21"/>
  <c r="R20"/>
  <c r="Q20"/>
  <c r="P20"/>
  <c r="P29" s="1"/>
  <c r="O20"/>
  <c r="R19"/>
  <c r="Q19"/>
  <c r="P19"/>
  <c r="O19"/>
  <c r="R18"/>
  <c r="Q18"/>
  <c r="P18"/>
  <c r="O18"/>
  <c r="R17"/>
  <c r="Q17"/>
  <c r="P17"/>
  <c r="O17"/>
  <c r="R16"/>
  <c r="Q16"/>
  <c r="P16"/>
  <c r="O16"/>
  <c r="R15"/>
  <c r="Q15"/>
  <c r="P15"/>
  <c r="O15"/>
  <c r="R14"/>
  <c r="Q14"/>
  <c r="P14"/>
  <c r="O14"/>
  <c r="R13"/>
  <c r="Q13"/>
  <c r="P13"/>
  <c r="O13"/>
  <c r="M110"/>
  <c r="L110"/>
  <c r="K110"/>
  <c r="J110"/>
  <c r="M109"/>
  <c r="L109"/>
  <c r="K109"/>
  <c r="J109"/>
  <c r="M108"/>
  <c r="L108"/>
  <c r="K108"/>
  <c r="J108"/>
  <c r="M107"/>
  <c r="L107"/>
  <c r="K107"/>
  <c r="J107"/>
  <c r="M106"/>
  <c r="L106"/>
  <c r="L111" s="1"/>
  <c r="K106"/>
  <c r="K111" s="1"/>
  <c r="J106"/>
  <c r="M93"/>
  <c r="L93"/>
  <c r="K93"/>
  <c r="J93"/>
  <c r="M92"/>
  <c r="L92"/>
  <c r="K92"/>
  <c r="J92"/>
  <c r="M91"/>
  <c r="L91"/>
  <c r="K91"/>
  <c r="J91"/>
  <c r="M90"/>
  <c r="L90"/>
  <c r="K90"/>
  <c r="J90"/>
  <c r="M89"/>
  <c r="L89"/>
  <c r="K89"/>
  <c r="J89"/>
  <c r="M88"/>
  <c r="L88"/>
  <c r="K88"/>
  <c r="J88"/>
  <c r="M87"/>
  <c r="L87"/>
  <c r="K87"/>
  <c r="J87"/>
  <c r="M86"/>
  <c r="L86"/>
  <c r="K86"/>
  <c r="J86"/>
  <c r="M85"/>
  <c r="L85"/>
  <c r="K85"/>
  <c r="J85"/>
  <c r="M84"/>
  <c r="L84"/>
  <c r="K84"/>
  <c r="J84"/>
  <c r="M83"/>
  <c r="L83"/>
  <c r="K83"/>
  <c r="J83"/>
  <c r="M82"/>
  <c r="L82"/>
  <c r="K82"/>
  <c r="J82"/>
  <c r="M81"/>
  <c r="L81"/>
  <c r="K81"/>
  <c r="J81"/>
  <c r="M80"/>
  <c r="L80"/>
  <c r="K80"/>
  <c r="J80"/>
  <c r="M79"/>
  <c r="L79"/>
  <c r="K79"/>
  <c r="J79"/>
  <c r="M78"/>
  <c r="L78"/>
  <c r="L94" s="1"/>
  <c r="K78"/>
  <c r="K94" s="1"/>
  <c r="J78"/>
  <c r="M46"/>
  <c r="L46"/>
  <c r="K46"/>
  <c r="J46"/>
  <c r="M44"/>
  <c r="L44"/>
  <c r="K44"/>
  <c r="J44"/>
  <c r="M43"/>
  <c r="L43"/>
  <c r="K43"/>
  <c r="J43"/>
  <c r="M42"/>
  <c r="L42"/>
  <c r="K42"/>
  <c r="J42"/>
  <c r="M41"/>
  <c r="L41"/>
  <c r="K41"/>
  <c r="J41"/>
  <c r="M40"/>
  <c r="L40"/>
  <c r="K40"/>
  <c r="J40"/>
  <c r="M39"/>
  <c r="L39"/>
  <c r="K39"/>
  <c r="J39"/>
  <c r="M37"/>
  <c r="L37"/>
  <c r="K37"/>
  <c r="J37"/>
  <c r="M36"/>
  <c r="L36"/>
  <c r="K36"/>
  <c r="J36"/>
  <c r="M35"/>
  <c r="L35"/>
  <c r="K35"/>
  <c r="J35"/>
  <c r="M34"/>
  <c r="L34"/>
  <c r="K34"/>
  <c r="J34"/>
  <c r="M33"/>
  <c r="L33"/>
  <c r="K33"/>
  <c r="J33"/>
  <c r="M32"/>
  <c r="L32"/>
  <c r="K32"/>
  <c r="J32"/>
  <c r="M31"/>
  <c r="L31"/>
  <c r="K31"/>
  <c r="J31"/>
  <c r="J28"/>
  <c r="K28" s="1"/>
  <c r="L28" s="1"/>
  <c r="M28" s="1"/>
  <c r="M27"/>
  <c r="L27"/>
  <c r="K27"/>
  <c r="J27"/>
  <c r="M26"/>
  <c r="L26"/>
  <c r="K26"/>
  <c r="J26"/>
  <c r="M25"/>
  <c r="L25"/>
  <c r="K25"/>
  <c r="J25"/>
  <c r="M24"/>
  <c r="L24"/>
  <c r="K24"/>
  <c r="J24"/>
  <c r="M23"/>
  <c r="L23"/>
  <c r="K23"/>
  <c r="J23"/>
  <c r="M22"/>
  <c r="L22"/>
  <c r="K22"/>
  <c r="J22"/>
  <c r="M21"/>
  <c r="L21"/>
  <c r="K21"/>
  <c r="J21"/>
  <c r="M20"/>
  <c r="L20"/>
  <c r="K20"/>
  <c r="J20"/>
  <c r="M19"/>
  <c r="L19"/>
  <c r="K19"/>
  <c r="J19"/>
  <c r="M18"/>
  <c r="L18"/>
  <c r="K18"/>
  <c r="J18"/>
  <c r="M17"/>
  <c r="L17"/>
  <c r="K17"/>
  <c r="J17"/>
  <c r="M16"/>
  <c r="L16"/>
  <c r="K16"/>
  <c r="J16"/>
  <c r="M15"/>
  <c r="L15"/>
  <c r="K15"/>
  <c r="J15"/>
  <c r="M14"/>
  <c r="L14"/>
  <c r="K14"/>
  <c r="J14"/>
  <c r="M13"/>
  <c r="L13"/>
  <c r="K13"/>
  <c r="J13"/>
  <c r="H110"/>
  <c r="G110"/>
  <c r="F110"/>
  <c r="E110"/>
  <c r="H109"/>
  <c r="G109"/>
  <c r="F109"/>
  <c r="E109"/>
  <c r="H108"/>
  <c r="G108"/>
  <c r="F108"/>
  <c r="E108"/>
  <c r="H107"/>
  <c r="G107"/>
  <c r="F107"/>
  <c r="E107"/>
  <c r="E111" s="1"/>
  <c r="H106"/>
  <c r="G106"/>
  <c r="G111" s="1"/>
  <c r="F106"/>
  <c r="E106"/>
  <c r="H93"/>
  <c r="G93"/>
  <c r="F93"/>
  <c r="E93"/>
  <c r="H92"/>
  <c r="G92"/>
  <c r="F92"/>
  <c r="E92"/>
  <c r="H91"/>
  <c r="G91"/>
  <c r="F91"/>
  <c r="E91"/>
  <c r="H90"/>
  <c r="G90"/>
  <c r="F90"/>
  <c r="E90"/>
  <c r="H89"/>
  <c r="G89"/>
  <c r="F89"/>
  <c r="E89"/>
  <c r="H88"/>
  <c r="G88"/>
  <c r="F88"/>
  <c r="E88"/>
  <c r="H87"/>
  <c r="G87"/>
  <c r="F87"/>
  <c r="E87"/>
  <c r="H86"/>
  <c r="G86"/>
  <c r="F86"/>
  <c r="E86"/>
  <c r="H85"/>
  <c r="G85"/>
  <c r="F85"/>
  <c r="E85"/>
  <c r="H84"/>
  <c r="G84"/>
  <c r="F84"/>
  <c r="E84"/>
  <c r="H83"/>
  <c r="G83"/>
  <c r="F83"/>
  <c r="E83"/>
  <c r="H82"/>
  <c r="G82"/>
  <c r="F82"/>
  <c r="E82"/>
  <c r="H81"/>
  <c r="G81"/>
  <c r="F81"/>
  <c r="E81"/>
  <c r="H80"/>
  <c r="G80"/>
  <c r="F80"/>
  <c r="E80"/>
  <c r="H79"/>
  <c r="G79"/>
  <c r="F79"/>
  <c r="E79"/>
  <c r="H78"/>
  <c r="G78"/>
  <c r="G94" s="1"/>
  <c r="F78"/>
  <c r="F94" s="1"/>
  <c r="E78"/>
  <c r="H46"/>
  <c r="G46"/>
  <c r="F46"/>
  <c r="E46"/>
  <c r="H44"/>
  <c r="G44"/>
  <c r="F44"/>
  <c r="F45" s="1"/>
  <c r="E44"/>
  <c r="H43"/>
  <c r="G43"/>
  <c r="F43"/>
  <c r="E43"/>
  <c r="H42"/>
  <c r="G42"/>
  <c r="F42"/>
  <c r="E42"/>
  <c r="H41"/>
  <c r="G41"/>
  <c r="F41"/>
  <c r="E41"/>
  <c r="H40"/>
  <c r="G40"/>
  <c r="F40"/>
  <c r="E40"/>
  <c r="H39"/>
  <c r="G39"/>
  <c r="F39"/>
  <c r="E39"/>
  <c r="H37"/>
  <c r="G37"/>
  <c r="F37"/>
  <c r="E37"/>
  <c r="H36"/>
  <c r="G36"/>
  <c r="F36"/>
  <c r="E36"/>
  <c r="H35"/>
  <c r="G35"/>
  <c r="F35"/>
  <c r="E35"/>
  <c r="H34"/>
  <c r="G34"/>
  <c r="F34"/>
  <c r="E34"/>
  <c r="H33"/>
  <c r="G33"/>
  <c r="F33"/>
  <c r="E33"/>
  <c r="H32"/>
  <c r="G32"/>
  <c r="F32"/>
  <c r="E32"/>
  <c r="H31"/>
  <c r="G31"/>
  <c r="F31"/>
  <c r="E31"/>
  <c r="E22"/>
  <c r="E14"/>
  <c r="F14"/>
  <c r="G14"/>
  <c r="H14"/>
  <c r="E15"/>
  <c r="F15"/>
  <c r="G15"/>
  <c r="H15"/>
  <c r="E16"/>
  <c r="F16"/>
  <c r="G16"/>
  <c r="H16"/>
  <c r="E17"/>
  <c r="F17"/>
  <c r="G17"/>
  <c r="H17"/>
  <c r="E18"/>
  <c r="F18"/>
  <c r="G18"/>
  <c r="H18"/>
  <c r="E19"/>
  <c r="F19"/>
  <c r="G19"/>
  <c r="H19"/>
  <c r="E20"/>
  <c r="F20"/>
  <c r="G20"/>
  <c r="H20"/>
  <c r="E21"/>
  <c r="F21"/>
  <c r="G21"/>
  <c r="H21"/>
  <c r="F22"/>
  <c r="G22"/>
  <c r="H22"/>
  <c r="E23"/>
  <c r="F23"/>
  <c r="G23"/>
  <c r="H23"/>
  <c r="E24"/>
  <c r="F24"/>
  <c r="G24"/>
  <c r="H24"/>
  <c r="E25"/>
  <c r="F25"/>
  <c r="G25"/>
  <c r="H25"/>
  <c r="E26"/>
  <c r="F26"/>
  <c r="G26"/>
  <c r="H26"/>
  <c r="E27"/>
  <c r="F27"/>
  <c r="G27"/>
  <c r="H27"/>
  <c r="H13"/>
  <c r="G13"/>
  <c r="F13"/>
  <c r="I29"/>
  <c r="D29"/>
  <c r="E28"/>
  <c r="F28" s="1"/>
  <c r="G28" s="1"/>
  <c r="N29"/>
  <c r="S29"/>
  <c r="X29"/>
  <c r="I38"/>
  <c r="L38" s="1"/>
  <c r="N38"/>
  <c r="Q38" s="1"/>
  <c r="S38"/>
  <c r="W38" s="1"/>
  <c r="X38"/>
  <c r="AA38" s="1"/>
  <c r="I45"/>
  <c r="N45"/>
  <c r="N47" s="1"/>
  <c r="N49" s="1"/>
  <c r="S45"/>
  <c r="X45"/>
  <c r="Z111" l="1"/>
  <c r="X47"/>
  <c r="X49" s="1"/>
  <c r="Y94"/>
  <c r="AB111"/>
  <c r="W111"/>
  <c r="V29"/>
  <c r="AB38"/>
  <c r="S47"/>
  <c r="S49" s="1"/>
  <c r="E94"/>
  <c r="W94"/>
  <c r="Z94"/>
  <c r="Q94"/>
  <c r="Q111"/>
  <c r="U94"/>
  <c r="M94"/>
  <c r="M111"/>
  <c r="P94"/>
  <c r="P111"/>
  <c r="U29"/>
  <c r="T94"/>
  <c r="T111"/>
  <c r="O111"/>
  <c r="T29"/>
  <c r="R29"/>
  <c r="Y29"/>
  <c r="U111"/>
  <c r="H45"/>
  <c r="H94"/>
  <c r="F111"/>
  <c r="R94"/>
  <c r="R111"/>
  <c r="W29"/>
  <c r="V94"/>
  <c r="V111"/>
  <c r="AA29"/>
  <c r="J29"/>
  <c r="Y111"/>
  <c r="H111"/>
  <c r="K29"/>
  <c r="M29"/>
  <c r="J94"/>
  <c r="J111"/>
  <c r="O29"/>
  <c r="Z38"/>
  <c r="K45"/>
  <c r="M45"/>
  <c r="P45"/>
  <c r="R45"/>
  <c r="T38"/>
  <c r="T45"/>
  <c r="V45"/>
  <c r="V47" s="1"/>
  <c r="V49" s="1"/>
  <c r="Z45"/>
  <c r="AB45"/>
  <c r="E45"/>
  <c r="G45"/>
  <c r="L29"/>
  <c r="J45"/>
  <c r="L45"/>
  <c r="L47" s="1"/>
  <c r="L49" s="1"/>
  <c r="Q29"/>
  <c r="O45"/>
  <c r="Q45"/>
  <c r="V38"/>
  <c r="U45"/>
  <c r="W45"/>
  <c r="Z29"/>
  <c r="Z47" s="1"/>
  <c r="Z49" s="1"/>
  <c r="AB29"/>
  <c r="AB47" s="1"/>
  <c r="AB49" s="1"/>
  <c r="Y38"/>
  <c r="Y45"/>
  <c r="AA45"/>
  <c r="AA47" s="1"/>
  <c r="AA49" s="1"/>
  <c r="W47"/>
  <c r="W49" s="1"/>
  <c r="P38"/>
  <c r="R38"/>
  <c r="R47" s="1"/>
  <c r="R49" s="1"/>
  <c r="U38"/>
  <c r="O38"/>
  <c r="K38"/>
  <c r="K47" s="1"/>
  <c r="K49" s="1"/>
  <c r="M38"/>
  <c r="M47" s="1"/>
  <c r="M49" s="1"/>
  <c r="J38"/>
  <c r="E29"/>
  <c r="H28"/>
  <c r="H29" s="1"/>
  <c r="G29"/>
  <c r="F29"/>
  <c r="I47"/>
  <c r="I49" s="1"/>
  <c r="P47" l="1"/>
  <c r="P49" s="1"/>
  <c r="O47"/>
  <c r="O49" s="1"/>
  <c r="Q47"/>
  <c r="Q49" s="1"/>
  <c r="U47"/>
  <c r="U49" s="1"/>
  <c r="J47"/>
  <c r="J49" s="1"/>
  <c r="Y47"/>
  <c r="Y49" s="1"/>
  <c r="T47"/>
  <c r="T49" s="1"/>
  <c r="X111"/>
  <c r="S111"/>
  <c r="N111"/>
  <c r="I111"/>
  <c r="D111"/>
  <c r="D102"/>
  <c r="D101"/>
  <c r="X94"/>
  <c r="S94"/>
  <c r="N94"/>
  <c r="I94"/>
  <c r="D94"/>
  <c r="D74"/>
  <c r="D73"/>
  <c r="D45"/>
  <c r="D38"/>
  <c r="H38" l="1"/>
  <c r="H47" s="1"/>
  <c r="H49" s="1"/>
  <c r="F38"/>
  <c r="F47" s="1"/>
  <c r="F49" s="1"/>
  <c r="G38"/>
  <c r="G47" s="1"/>
  <c r="G49" s="1"/>
  <c r="E38"/>
  <c r="E47" s="1"/>
  <c r="E49" s="1"/>
  <c r="D47"/>
  <c r="D49" s="1"/>
  <c r="H54" i="4"/>
  <c r="G54"/>
  <c r="F54"/>
  <c r="J42"/>
  <c r="I42"/>
  <c r="H42"/>
  <c r="G42"/>
  <c r="F42"/>
  <c r="H17"/>
  <c r="G17"/>
  <c r="F17"/>
  <c r="F14"/>
  <c r="E68"/>
  <c r="F68"/>
  <c r="G68"/>
  <c r="H68"/>
  <c r="I68"/>
  <c r="J68"/>
  <c r="K68"/>
  <c r="L68"/>
  <c r="H107" i="54" l="1"/>
  <c r="G107"/>
  <c r="F107"/>
  <c r="E107"/>
  <c r="D107"/>
  <c r="D100"/>
  <c r="D99"/>
  <c r="H92"/>
  <c r="G92"/>
  <c r="F92"/>
  <c r="E92"/>
  <c r="D92"/>
  <c r="D74"/>
  <c r="D73"/>
  <c r="H44"/>
  <c r="G44"/>
  <c r="F44"/>
  <c r="E44"/>
  <c r="D44"/>
  <c r="H37"/>
  <c r="G37"/>
  <c r="F37"/>
  <c r="E37"/>
  <c r="D37"/>
  <c r="H28"/>
  <c r="G28"/>
  <c r="F28"/>
  <c r="E28"/>
  <c r="D28"/>
  <c r="J11" i="4"/>
  <c r="I11"/>
  <c r="H11"/>
  <c r="G11"/>
  <c r="F11"/>
  <c r="J10"/>
  <c r="I10"/>
  <c r="H10"/>
  <c r="G10"/>
  <c r="J8"/>
  <c r="I8"/>
  <c r="H8"/>
  <c r="G8"/>
  <c r="F8"/>
  <c r="E46" i="54" l="1"/>
  <c r="E48" s="1"/>
  <c r="G46"/>
  <c r="G48" s="1"/>
  <c r="D46"/>
  <c r="D48" s="1"/>
  <c r="F46"/>
  <c r="F48" s="1"/>
  <c r="H46"/>
  <c r="H48" s="1"/>
  <c r="I12" i="49"/>
  <c r="H10"/>
  <c r="H12" s="1"/>
  <c r="G10"/>
  <c r="G12" s="1"/>
  <c r="F10"/>
  <c r="F12" s="1"/>
  <c r="E10"/>
  <c r="E12" s="1"/>
</calcChain>
</file>

<file path=xl/sharedStrings.xml><?xml version="1.0" encoding="utf-8"?>
<sst xmlns="http://schemas.openxmlformats.org/spreadsheetml/2006/main" count="3559" uniqueCount="1370">
  <si>
    <t>2016-17</t>
  </si>
  <si>
    <t>Particulars</t>
  </si>
  <si>
    <t>Units</t>
  </si>
  <si>
    <t>2012-13</t>
  </si>
  <si>
    <t>2013-14</t>
  </si>
  <si>
    <t>2014-15</t>
  </si>
  <si>
    <t>2015-16</t>
  </si>
  <si>
    <t>Name of Company</t>
  </si>
  <si>
    <t>Installed Capacity and Configuration</t>
  </si>
  <si>
    <t>MW</t>
  </si>
  <si>
    <t>Any other Site specific feature</t>
  </si>
  <si>
    <t>Fuels :</t>
  </si>
  <si>
    <t>8.1.1</t>
  </si>
  <si>
    <t>MT</t>
  </si>
  <si>
    <t>8.1.2</t>
  </si>
  <si>
    <t>Spot Market/e-auction</t>
  </si>
  <si>
    <t>8.1.3</t>
  </si>
  <si>
    <t>km</t>
  </si>
  <si>
    <t>8.1.4</t>
  </si>
  <si>
    <t>Mode of Transport</t>
  </si>
  <si>
    <t>8.1.5</t>
  </si>
  <si>
    <t>Maximum Station capability to stock primary fuel</t>
  </si>
  <si>
    <t>8.1.6</t>
  </si>
  <si>
    <t>Maximum stock maintained for primary fuel</t>
  </si>
  <si>
    <t>8.1.7</t>
  </si>
  <si>
    <t>8.1.8</t>
  </si>
  <si>
    <t>8.2.1</t>
  </si>
  <si>
    <t>8.2.2</t>
  </si>
  <si>
    <t>Sources of supply</t>
  </si>
  <si>
    <t>8.2.3</t>
  </si>
  <si>
    <t>8.2.4</t>
  </si>
  <si>
    <t>8.2.5</t>
  </si>
  <si>
    <t>8.2.6</t>
  </si>
  <si>
    <t>8.2.7</t>
  </si>
  <si>
    <t>8.2.8</t>
  </si>
  <si>
    <t>Cost of Spares :</t>
  </si>
  <si>
    <t>Cost of Spares capitalized in the books of accounts</t>
  </si>
  <si>
    <t>Period</t>
  </si>
  <si>
    <t>Generation :</t>
  </si>
  <si>
    <t>MU</t>
  </si>
  <si>
    <t>-Actual Net Generation Ex-bus</t>
  </si>
  <si>
    <t>-Scheduled Generation Ex-bus</t>
  </si>
  <si>
    <t>Average Declared Capacity (DC)</t>
  </si>
  <si>
    <t>Actual Auxiliary Energy Consumption excluding colony consumption</t>
  </si>
  <si>
    <t>Actual Energy supplied to Colony from the station</t>
  </si>
  <si>
    <t>14.1.1</t>
  </si>
  <si>
    <t>Domestic coal</t>
  </si>
  <si>
    <t>From linked mines</t>
  </si>
  <si>
    <t>Non-linked mines</t>
  </si>
  <si>
    <t>14.1.2</t>
  </si>
  <si>
    <t>14.1.3</t>
  </si>
  <si>
    <t>14.2.1</t>
  </si>
  <si>
    <t>14.2.2</t>
  </si>
  <si>
    <t>14.2.3</t>
  </si>
  <si>
    <t>14.2.4</t>
  </si>
  <si>
    <t>14.2.5</t>
  </si>
  <si>
    <t>14.2.6</t>
  </si>
  <si>
    <t>14.3.1</t>
  </si>
  <si>
    <t>14.3.2</t>
  </si>
  <si>
    <t>14.3.3</t>
  </si>
  <si>
    <t>14.3.4</t>
  </si>
  <si>
    <t>14.4.1</t>
  </si>
  <si>
    <t>14.4.2</t>
  </si>
  <si>
    <t>(%)</t>
  </si>
  <si>
    <t>14.5.1</t>
  </si>
  <si>
    <t>14.5.1.1</t>
  </si>
  <si>
    <t>Transit loss from linked mines</t>
  </si>
  <si>
    <t>14.5.1.2</t>
  </si>
  <si>
    <t>14.5.1.3</t>
  </si>
  <si>
    <t>Transit loss of imported coal</t>
  </si>
  <si>
    <t>14.5.2</t>
  </si>
  <si>
    <t>14.5.2.1</t>
  </si>
  <si>
    <t>14.5.2.2</t>
  </si>
  <si>
    <t>14.5.2.3</t>
  </si>
  <si>
    <t>Consumption</t>
  </si>
  <si>
    <t>(MT/KL)</t>
  </si>
  <si>
    <t>(MT or KL)</t>
  </si>
  <si>
    <t>Planned Outages</t>
  </si>
  <si>
    <t>(Days)</t>
  </si>
  <si>
    <t>Forced Outages</t>
  </si>
  <si>
    <t>Number of tripping</t>
  </si>
  <si>
    <t>16.4.1</t>
  </si>
  <si>
    <t>Cold Start-up</t>
  </si>
  <si>
    <t>16.4.2</t>
  </si>
  <si>
    <t>Warm Start-up</t>
  </si>
  <si>
    <t>16.4.3</t>
  </si>
  <si>
    <t>Hot start-up</t>
  </si>
  <si>
    <t>Sl.No.</t>
  </si>
  <si>
    <t>Name of Transmission Licensee</t>
  </si>
  <si>
    <t>Power Grid Corporation of India</t>
  </si>
  <si>
    <t>Powerlinks Transmission Ltd.</t>
  </si>
  <si>
    <t>Torrent Power Grid Private Limited</t>
  </si>
  <si>
    <t>Jaypee Power grid Limited (JPPGL)</t>
  </si>
  <si>
    <t>Essar Power Transmission Company Ltd.</t>
  </si>
  <si>
    <t>ParbatiKoldam Transmission Company Ltd.</t>
  </si>
  <si>
    <t>Western Region Transmission (Maharashtra) Pvt. Ltd.</t>
  </si>
  <si>
    <t>Western Region Transmission (Gujarat) Pvt. Ltd.</t>
  </si>
  <si>
    <t>Teestavalley Power Transmission Ltd. New Delhi</t>
  </si>
  <si>
    <t>North East Transmission Company Ltd, New Delhi</t>
  </si>
  <si>
    <t>East-North Inter-connection Company Ltd</t>
  </si>
  <si>
    <t>Cross   Border   Power   Transmission   Company   Limited, Gurgaon</t>
  </si>
  <si>
    <t>Jindal Power Limited, Chhattisgarh</t>
  </si>
  <si>
    <t>Raichur Sholapur Transmission Company Ltd</t>
  </si>
  <si>
    <t>Jabalpur Transmission Company Ltd, New Delhi</t>
  </si>
  <si>
    <t>Bhopal-Dhule Transmission Company Ltd., New Delhi</t>
  </si>
  <si>
    <t>Adani Transmission (India) Limited</t>
  </si>
  <si>
    <t>Kudgi Transmission Limited</t>
  </si>
  <si>
    <t>PowergridVizag Transmission Limited</t>
  </si>
  <si>
    <t>Darbhanga - Motihari Transmission Company Limited</t>
  </si>
  <si>
    <t>Purulia&amp;Kharagpur Transmission Company Limited</t>
  </si>
  <si>
    <t>Patran Transmission Company Limited</t>
  </si>
  <si>
    <t>RAPP Transmission Company Limited</t>
  </si>
  <si>
    <t>NRSS XXXI (B) Transmission Limited</t>
  </si>
  <si>
    <t>NRSS XXIX Transmission Limited</t>
  </si>
  <si>
    <t>List of Transmission Licensee*</t>
  </si>
  <si>
    <t>*Any other transmission licensee for which license has been granted by the CERC</t>
  </si>
  <si>
    <t>Sl. No.</t>
  </si>
  <si>
    <t>Annual Allocation/ Requirement</t>
  </si>
  <si>
    <t>Transportation Distance of the station from the sources of supply</t>
  </si>
  <si>
    <t>Annexure –I SH 1/4</t>
  </si>
  <si>
    <t>Pro-forma   for   furnishing   Actual   annual   performance / operational   data   for   the coal/lignite based thermal generating stations for the 5-year period from 2012-13 to 2016-17.</t>
  </si>
  <si>
    <t>Equivalent to domestic coal</t>
  </si>
  <si>
    <t>(Rs per MT or KL)</t>
  </si>
  <si>
    <t>Annexure VI(A)</t>
  </si>
  <si>
    <t>DETAILS OF OPERATION AND MAINTENANCE EXPENSES</t>
  </si>
  <si>
    <t>(To be filled for each of the Thermal /Hydro Generating Station)</t>
  </si>
  <si>
    <t>Name of the Company:</t>
  </si>
  <si>
    <t>(Rs. In Lakhs)</t>
  </si>
  <si>
    <t>ITEM</t>
  </si>
  <si>
    <t>(A)</t>
  </si>
  <si>
    <t>Breakup of O&amp;M expenses :</t>
  </si>
  <si>
    <t>Consumption of Stores and Spares</t>
  </si>
  <si>
    <t>Repair and Maintenance</t>
  </si>
  <si>
    <t>Insurance</t>
  </si>
  <si>
    <t>Security (normal)</t>
  </si>
  <si>
    <t>Water Charges</t>
  </si>
  <si>
    <t>Administrative Expenses :</t>
  </si>
  <si>
    <t>- Rent</t>
  </si>
  <si>
    <t>- Electricity Charges</t>
  </si>
  <si>
    <t>- Traveling and conveyance</t>
  </si>
  <si>
    <t>- Communication expenses</t>
  </si>
  <si>
    <t>- Advertising</t>
  </si>
  <si>
    <t>- Foundation laying and inauguration</t>
  </si>
  <si>
    <t>- Donations</t>
  </si>
  <si>
    <t>- Entertainment</t>
  </si>
  <si>
    <t>-Filing Fees</t>
  </si>
  <si>
    <t>Sub-Total (Administrative Expenses)</t>
  </si>
  <si>
    <t>Employee Cost</t>
  </si>
  <si>
    <t>-Salaries, wages and allowances</t>
  </si>
  <si>
    <t>-Staff welfare expenses</t>
  </si>
  <si>
    <t>-Productivity linked incentive</t>
  </si>
  <si>
    <t>- Expenditure on VRS</t>
  </si>
  <si>
    <t>-Ex-gratia</t>
  </si>
  <si>
    <t>-Performance related pay (PRP)</t>
  </si>
  <si>
    <t>Sub-Total (Employee Cost)</t>
  </si>
  <si>
    <t>Loss of store</t>
  </si>
  <si>
    <t>Provisions</t>
  </si>
  <si>
    <t>Prior Period Adjustment , if any</t>
  </si>
  <si>
    <t>Corporate office expenses allocation</t>
  </si>
  <si>
    <t>- Others (Specify items)</t>
  </si>
  <si>
    <t>Total (1 to 12)</t>
  </si>
  <si>
    <t>Revenue/ Recoveries, if any</t>
  </si>
  <si>
    <t>Net Expenses</t>
  </si>
  <si>
    <t>Notes:</t>
  </si>
  <si>
    <t>II.   An annual increase in O&amp;M expenses under a given head in excess of 10% percent should be explained.</t>
  </si>
  <si>
    <t>IV. Employee cost should be excluding arrears paid for pay hike/prior period adjustment /payment</t>
  </si>
  <si>
    <t>V. No. of employees opting for VRS during each year should be indicated.</t>
  </si>
  <si>
    <t>VI. Details of abnormal expenses, if any, shall be furnished separately.</t>
  </si>
  <si>
    <t>VII Break-up of staff welfare expenses should be furnished</t>
  </si>
  <si>
    <t>X.    Salaries and staff welfare expenses shall be provided into different heads such as pension,</t>
  </si>
  <si>
    <t>gratuity, provident fund, leave encashment. Also provides provision for revision in wage allowance.</t>
  </si>
  <si>
    <t>Name of the Power Station:</t>
  </si>
  <si>
    <r>
      <t>Annexure-I</t>
    </r>
    <r>
      <rPr>
        <b/>
        <sz val="10"/>
        <color theme="1"/>
        <rFont val="Tahoma"/>
        <family val="2"/>
      </rPr>
      <t xml:space="preserve"> </t>
    </r>
    <r>
      <rPr>
        <b/>
        <u/>
        <sz val="10"/>
        <color theme="1"/>
        <rFont val="Tahoma"/>
        <family val="2"/>
      </rPr>
      <t>SH 2/4</t>
    </r>
  </si>
  <si>
    <t xml:space="preserve">Details </t>
  </si>
  <si>
    <t>Unit</t>
  </si>
  <si>
    <r>
      <t>Annexure-I</t>
    </r>
    <r>
      <rPr>
        <b/>
        <sz val="10"/>
        <color theme="1"/>
        <rFont val="Tahoma"/>
        <family val="2"/>
      </rPr>
      <t xml:space="preserve"> </t>
    </r>
    <r>
      <rPr>
        <b/>
        <u/>
        <sz val="10"/>
        <color theme="1"/>
        <rFont val="Tahoma"/>
        <family val="2"/>
      </rPr>
      <t>SH 4/4</t>
    </r>
  </si>
  <si>
    <t>Actual emission</t>
  </si>
  <si>
    <t>Qty Produced</t>
  </si>
  <si>
    <t>Conversion of value added product</t>
  </si>
  <si>
    <t>For making roads &amp; embarkment</t>
  </si>
  <si>
    <t>Land filling</t>
  </si>
  <si>
    <t>Used in plant site in one or other form or used in some other site</t>
  </si>
  <si>
    <t>Cost    of    spares    actually consumed</t>
  </si>
  <si>
    <t>( Rs. Lakh)</t>
  </si>
  <si>
    <t>Average stock of spares</t>
  </si>
  <si>
    <t>(Rs. Lakhs)</t>
  </si>
  <si>
    <t>- Executives</t>
  </si>
  <si>
    <t>- Non Executives</t>
  </si>
  <si>
    <t>- Corporate office</t>
  </si>
  <si>
    <t>Man-MW ratio</t>
  </si>
  <si>
    <t>Man/MW</t>
  </si>
  <si>
    <t>Note :- * Not applicable to lignite based thermal power station.</t>
  </si>
  <si>
    <t>Note:</t>
  </si>
  <si>
    <t>1. List  of  beneficiaries/customers  along  with  allocation  by  GoI  including  variable (allocation of unallocated share) / capacity as contracted shall also be furnished separately.In case  of  two  or  more  secondary  fuels,  information  should  be  furnished  for  each  of  the secondary fuel.</t>
  </si>
  <si>
    <t>2. In  case  of  two  or  more  stages  or  two  or  more  unit  sizes,  information  should  be furnished separately to the extent possible.</t>
  </si>
  <si>
    <t>3. A brief write-up on the methodology to arrive at the above performance &amp; operation parameters should also be furnished.</t>
  </si>
  <si>
    <t>4. Any relevant point or a specific fact having bearing on performance or operating parameters may also be highlighted or brought to the notice of the Commission.</t>
  </si>
  <si>
    <t>5. A note on stock of primary fuel maintained giving details of stacking etc. should be furnished.</t>
  </si>
  <si>
    <t>6. Details of the instances where the generating stations has invoked the 2014 Tariff Regulations blending with imported or open market coal (within the 30% limit of ECR) with/ without consent of beneficiaries.</t>
  </si>
  <si>
    <t>7.   The declared capacity for peak and off peak period should be given separately as per respective RLDC.</t>
  </si>
  <si>
    <t>Detail of Ash utilization % of fly ash produced</t>
  </si>
  <si>
    <t>Number       of       employees deployed in O&amp;M</t>
  </si>
  <si>
    <r>
      <t>Annexure-II</t>
    </r>
    <r>
      <rPr>
        <b/>
        <sz val="12"/>
        <color theme="1"/>
        <rFont val="Arial"/>
        <family val="2"/>
      </rPr>
      <t xml:space="preserve"> </t>
    </r>
    <r>
      <rPr>
        <b/>
        <u/>
        <sz val="12"/>
        <color theme="1"/>
        <rFont val="Arial"/>
        <family val="2"/>
      </rPr>
      <t>SH 1/3</t>
    </r>
  </si>
  <si>
    <t>Pro-forma for furnishing Actual annual performance/operational data for the Gas/Liquid Fuel based thermal generating stations for the 5 year period from 2012-13 to 2016-17</t>
  </si>
  <si>
    <r>
      <t>Annexure-II</t>
    </r>
    <r>
      <rPr>
        <b/>
        <sz val="10"/>
        <color theme="1"/>
        <rFont val="Tahoma"/>
        <family val="2"/>
      </rPr>
      <t xml:space="preserve"> </t>
    </r>
    <r>
      <rPr>
        <b/>
        <u/>
        <sz val="10"/>
        <color theme="1"/>
        <rFont val="Tahoma"/>
        <family val="2"/>
      </rPr>
      <t>SH 1/3</t>
    </r>
  </si>
  <si>
    <t>Name of Station</t>
  </si>
  <si>
    <t>Installed   Capacity   and</t>
  </si>
  <si>
    <t>Configuration</t>
  </si>
  <si>
    <t>Make of Turbine</t>
  </si>
  <si>
    <t>Rated Steam Parameters</t>
  </si>
  <si>
    <t>Average site ambient conditions</t>
  </si>
  <si>
    <t>Main/Primary Fuel</t>
  </si>
  <si>
    <t>Million Cubic meter or MT</t>
  </si>
  <si>
    <t>Transportation Distance of the station from the Sources of supply</t>
  </si>
  <si>
    <t>Rail/Road/Pipeline/Sea</t>
  </si>
  <si>
    <t>Maximum  Station  capability  to stock main/primary fuel</t>
  </si>
  <si>
    <t>Million Cubic meter or MT o Kilo Litre</t>
  </si>
  <si>
    <t>Alternate Fuel :</t>
  </si>
  <si>
    <t>Naptha /HSD/Any other</t>
  </si>
  <si>
    <t>Maximum  Station  capability  to stock secondary fuels</t>
  </si>
  <si>
    <t>Million Cubic meter or MT or Kilo Litre</t>
  </si>
  <si>
    <t>Cost of Spares capitalized in the books</t>
  </si>
  <si>
    <t>Cost of spares included in capital cost for the purpose of tariff</t>
  </si>
  <si>
    <t>Rail/Road/Pipeline /Sea</t>
  </si>
  <si>
    <r>
      <t>Annexure-II</t>
    </r>
    <r>
      <rPr>
        <b/>
        <sz val="10"/>
        <color theme="1"/>
        <rFont val="Tahoma"/>
        <family val="2"/>
      </rPr>
      <t xml:space="preserve"> </t>
    </r>
    <r>
      <rPr>
        <b/>
        <u/>
        <sz val="10"/>
        <color theme="1"/>
        <rFont val="Tahoma"/>
        <family val="2"/>
      </rPr>
      <t>SH 2/3</t>
    </r>
  </si>
  <si>
    <t>Actual     Gross     Generation     at generator terminals</t>
  </si>
  <si>
    <t>10.1.1</t>
  </si>
  <si>
    <t>Total</t>
  </si>
  <si>
    <t>10.1.2</t>
  </si>
  <si>
    <t>On Gas</t>
  </si>
  <si>
    <t>10.1.3</t>
  </si>
  <si>
    <t>On Naphtha or any other liquid fuel</t>
  </si>
  <si>
    <r>
      <t>Main/Primary Fuel</t>
    </r>
    <r>
      <rPr>
        <sz val="10"/>
        <color theme="1"/>
        <rFont val="Arial"/>
        <family val="2"/>
      </rPr>
      <t xml:space="preserve">* </t>
    </r>
    <r>
      <rPr>
        <b/>
        <sz val="10"/>
        <color theme="1"/>
        <rFont val="Arial"/>
        <family val="2"/>
      </rPr>
      <t>:</t>
    </r>
  </si>
  <si>
    <t>(MCM,</t>
  </si>
  <si>
    <t>MT or KL)</t>
  </si>
  <si>
    <t>Natural Gas</t>
  </si>
  <si>
    <t>APM Gas</t>
  </si>
  <si>
    <t>Non-APM Gas</t>
  </si>
  <si>
    <t>RLNG</t>
  </si>
  <si>
    <t>Liquid Fuel</t>
  </si>
  <si>
    <t>Natural Gas (as received)</t>
  </si>
  <si>
    <t>RLNG (as received)</t>
  </si>
  <si>
    <t>Liquid fuel (as received)</t>
  </si>
  <si>
    <t>Weighted Average Landed Price</t>
  </si>
  <si>
    <t>Percentage of Declared Capacity</t>
  </si>
  <si>
    <t>14.4.3</t>
  </si>
  <si>
    <t>14.4.4</t>
  </si>
  <si>
    <t>Actual  Average  stock maintained for liquid fuel</t>
  </si>
  <si>
    <t>Weighted Average Gross Calorific value (As received)</t>
  </si>
  <si>
    <t>Actual  Average  stock maintained</t>
  </si>
  <si>
    <t>Weighted    average    duration of outages( Unit-wise details)</t>
  </si>
  <si>
    <t>Number of start-ups :</t>
  </si>
  <si>
    <t>Nos.</t>
  </si>
  <si>
    <t>Cost of spares consumed</t>
  </si>
  <si>
    <t>Rs. Lakhs</t>
  </si>
  <si>
    <r>
      <t xml:space="preserve">NOx and other particulate matter emission </t>
    </r>
    <r>
      <rPr>
        <b/>
        <sz val="10"/>
        <color theme="1"/>
        <rFont val="Arial"/>
        <family val="2"/>
      </rPr>
      <t>:</t>
    </r>
  </si>
  <si>
    <t>Design value</t>
  </si>
  <si>
    <t>- Executive</t>
  </si>
  <si>
    <t>- Non Executive</t>
  </si>
  <si>
    <t>Corporate Office</t>
  </si>
  <si>
    <t>1.        List  of  beneficiaries/customers  along  with  allocation  by  GoI  including  (allocation  of unallocated share) / capacity as contracted shall also be furnished separately.</t>
  </si>
  <si>
    <t>2.        In case of two or more alternate fuels, information should be furnished for each of the alternate fuel. Gross generation on generator terminal for different fuel may be based on estimates.</t>
  </si>
  <si>
    <t>3.        In case of two or more stages or two or more unit sizes, information should be furnished separately to the extent possible.</t>
  </si>
  <si>
    <t>4.        A brief write-up on the methodology to arrive at the performance &amp; operation parameters should also be furnished.</t>
  </si>
  <si>
    <t>5.        Any relevant point or a specific fact having bearing on above performance or operating parameters may also be highlighted or brought to the notice of the Commission.</t>
  </si>
  <si>
    <t>6.  If  RLNG , Non APM gas or Liquid fuel is alternate fuel then details should be given under head Alternate fuel.</t>
  </si>
  <si>
    <t>Actual Auxiliary Energy Consumption     excluding colony consumption</t>
  </si>
  <si>
    <t>Average  Declared  Capacity (DC)</t>
  </si>
  <si>
    <t>Weighted Gross Calorific Value (GCV)</t>
  </si>
  <si>
    <t>(kCal /1000 SCM, Kg or Litre )</t>
  </si>
  <si>
    <t>(Rs per MT or KL or 1000)</t>
  </si>
  <si>
    <t>(kCal /Kg or Litre)</t>
  </si>
  <si>
    <t>ppm or mg/Nm3</t>
  </si>
  <si>
    <t>Number of employees deployed in O&amp;M</t>
  </si>
  <si>
    <t>(MW)</t>
  </si>
  <si>
    <t>Station Location</t>
  </si>
  <si>
    <t>Type of Excitation System</t>
  </si>
  <si>
    <t>Live Storage Capacity</t>
  </si>
  <si>
    <t>Rated Head</t>
  </si>
  <si>
    <t>Metres</t>
  </si>
  <si>
    <t>MW Capability at FRL</t>
  </si>
  <si>
    <t>MW Capability at MDDL</t>
  </si>
  <si>
    <t>Cost of spares :</t>
  </si>
  <si>
    <t>Cost  of  spares  capitalized  in</t>
  </si>
  <si>
    <t>books of accounts</t>
  </si>
  <si>
    <t>Cost of spares included in the capital cost for the purpose of</t>
  </si>
  <si>
    <t>tariff</t>
  </si>
  <si>
    <t>Actual   Gross   Generation   at</t>
  </si>
  <si>
    <t>Generator Terminals</t>
  </si>
  <si>
    <t>(MU)</t>
  </si>
  <si>
    <t>Actual Net Generation Ex-bus including free power</t>
  </si>
  <si>
    <t>Scheduled  generation  Ex-bus including free power</t>
  </si>
  <si>
    <t>Actual    Energy    supplied to Colony from the station</t>
  </si>
  <si>
    <t>Average    Declared    Capacity</t>
  </si>
  <si>
    <t>(DC) during the year</t>
  </si>
  <si>
    <r>
      <t>Annexure-III</t>
    </r>
    <r>
      <rPr>
        <b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SH 2/3</t>
    </r>
  </si>
  <si>
    <r>
      <t xml:space="preserve">Weighted Average duration of outages </t>
    </r>
    <r>
      <rPr>
        <b/>
        <sz val="10"/>
        <color theme="1"/>
        <rFont val="Arial"/>
        <family val="2"/>
      </rPr>
      <t>( Unit-wise details)</t>
    </r>
  </si>
  <si>
    <t>Scheduled outages</t>
  </si>
  <si>
    <t>Forced outages</t>
  </si>
  <si>
    <t>Month wise Design Energy</t>
  </si>
  <si>
    <t>Month</t>
  </si>
  <si>
    <t>Design Energy as approved by CEA (MU)</t>
  </si>
  <si>
    <t>April</t>
  </si>
  <si>
    <t>October</t>
  </si>
  <si>
    <t>21-30</t>
  </si>
  <si>
    <t>21-31</t>
  </si>
  <si>
    <t>May</t>
  </si>
  <si>
    <t>November</t>
  </si>
  <si>
    <t>June</t>
  </si>
  <si>
    <t>December</t>
  </si>
  <si>
    <t>July</t>
  </si>
  <si>
    <t>January</t>
  </si>
  <si>
    <t>August</t>
  </si>
  <si>
    <t>February</t>
  </si>
  <si>
    <t>21-28</t>
  </si>
  <si>
    <t>September</t>
  </si>
  <si>
    <t>March</t>
  </si>
  <si>
    <t>Storage Hydro plants shall also furnish actual monthly average peaking generation in MW achieved during the period 2012-13 to 2016-17 against the monthly average peaking capability approved by CEAas per following format:</t>
  </si>
  <si>
    <t>Expected Avg.  of  daily  3-hour  peaking</t>
  </si>
  <si>
    <t>capacity as approved by CEA</t>
  </si>
  <si>
    <t>Actual monthly average of daily 3-hour</t>
  </si>
  <si>
    <t>Pro-forma for furnishing Actual annual performance/operational data for the Hydro Electric generating stations for the 5-year period from 2012-13 to 2016-17</t>
  </si>
  <si>
    <t>Under ground or Surface</t>
  </si>
  <si>
    <t>(Million Cubic)</t>
  </si>
  <si>
    <t>Head at Full Reservoir Level (FRL)</t>
  </si>
  <si>
    <t>Head at Minimum Draw down Level (MDDL)</t>
  </si>
  <si>
    <t>peaking (MW) for the period 2012-13 to 2016-17</t>
  </si>
  <si>
    <r>
      <t>Annexure III</t>
    </r>
    <r>
      <rPr>
        <b/>
        <sz val="12"/>
        <color theme="1"/>
        <rFont val="Arial"/>
        <family val="2"/>
      </rPr>
      <t xml:space="preserve"> </t>
    </r>
    <r>
      <rPr>
        <b/>
        <u/>
        <sz val="12"/>
        <color theme="1"/>
        <rFont val="Arial"/>
        <family val="2"/>
      </rPr>
      <t>SH 3/3</t>
    </r>
  </si>
  <si>
    <t>1.       List of beneficiaries/customers along with  allocation by GoI including (allocation  of unallocated share) / capacity as contracted should also be furnished separately  for each generating station.</t>
  </si>
  <si>
    <t>2.       Declared Capacity should be as per Regulation 31(3) of CERC Tariff Regulations for the period 2014-19 including month wise information may be furnished.</t>
  </si>
  <si>
    <t>3.       Any  relevant  point  or  a  specific  fact  having  bearing  on  performance  or  operating parameters may also be highlighted or brought to the notice of the Commission.</t>
  </si>
  <si>
    <r>
      <t>Annexure-III</t>
    </r>
    <r>
      <rPr>
        <b/>
        <sz val="10"/>
        <color theme="1"/>
        <rFont val="Tahoma"/>
        <family val="2"/>
      </rPr>
      <t xml:space="preserve"> </t>
    </r>
    <r>
      <rPr>
        <b/>
        <u/>
        <sz val="10"/>
        <color theme="1"/>
        <rFont val="Tahoma"/>
        <family val="2"/>
      </rPr>
      <t>SH 1/3</t>
    </r>
  </si>
  <si>
    <t>PLANT AVAILABILITY/SCHEDULED PLANT LOAD FACTOR ACHIEVED</t>
  </si>
  <si>
    <t>Annual</t>
  </si>
  <si>
    <t>Annexure-VA</t>
  </si>
  <si>
    <t>Table-1-      Region wise information (average for the year, but otherwise total for the region) for AC     system</t>
  </si>
  <si>
    <t>(nomenclature are as per the highest available voltage level)</t>
  </si>
  <si>
    <t>(No.)</t>
  </si>
  <si>
    <t>Transformation capacity of  A.C. substation in operation</t>
  </si>
  <si>
    <t>Number of bays in each A.C. substation in operation</t>
  </si>
  <si>
    <t>Ckt-km of A.C. lines in operation</t>
  </si>
  <si>
    <r>
      <t>Total    number    of employees</t>
    </r>
    <r>
      <rPr>
        <b/>
        <sz val="8"/>
        <color theme="1"/>
        <rFont val="Arial"/>
        <family val="2"/>
      </rPr>
      <t xml:space="preserve">* </t>
    </r>
    <r>
      <rPr>
        <sz val="10"/>
        <color theme="1"/>
        <rFont val="Arial"/>
        <family val="2"/>
      </rPr>
      <t>engaged in O&amp;M of</t>
    </r>
  </si>
  <si>
    <t>sub-station</t>
  </si>
  <si>
    <t>(No. &amp;</t>
  </si>
  <si>
    <t>cost)</t>
  </si>
  <si>
    <r>
      <t>Total    number    of employees</t>
    </r>
    <r>
      <rPr>
        <b/>
        <sz val="8"/>
        <color theme="1"/>
        <rFont val="Arial"/>
        <family val="2"/>
      </rPr>
      <t>*</t>
    </r>
    <r>
      <rPr>
        <sz val="10"/>
        <color theme="1"/>
        <rFont val="Arial"/>
        <family val="2"/>
      </rPr>
      <t>engaged in O&amp;M of</t>
    </r>
  </si>
  <si>
    <t>Auxiliary  power  consumption</t>
  </si>
  <si>
    <t>Colony power consumption</t>
  </si>
  <si>
    <t>Spare ICTs/Reactors</t>
  </si>
  <si>
    <t>Spare ISmoothing Reactors</t>
  </si>
  <si>
    <t>Average outage duration for a)   Transmission lines</t>
  </si>
  <si>
    <t>b)   Transformers</t>
  </si>
  <si>
    <t>c)   Reactors</t>
  </si>
  <si>
    <t>1)    765KV</t>
  </si>
  <si>
    <t>2)    400 KV</t>
  </si>
  <si>
    <t>3)    220 KV</t>
  </si>
  <si>
    <t>(hours/  year)</t>
  </si>
  <si>
    <t>Cost of Initial spares (for S/S)</t>
  </si>
  <si>
    <t>b)   In Stock:</t>
  </si>
  <si>
    <t>(Rs in</t>
  </si>
  <si>
    <t>lakh)</t>
  </si>
  <si>
    <t>Cost of O&amp;M spares Consumed</t>
  </si>
  <si>
    <t>(nomenclature are as per the</t>
  </si>
  <si>
    <t>highest available voltage level)</t>
  </si>
  <si>
    <t>Cost of Initial spares (for Lines)</t>
  </si>
  <si>
    <t>b)     In Stock</t>
  </si>
  <si>
    <t>c ) Cost of initial spares consumed</t>
  </si>
  <si>
    <r>
      <t>*</t>
    </r>
    <r>
      <rPr>
        <sz val="10"/>
        <color theme="1"/>
        <rFont val="Arial"/>
        <family val="2"/>
      </rPr>
      <t>Executive &amp; non-executive/ contract labour</t>
    </r>
  </si>
  <si>
    <t>c)   Cost of initial spares consumed in sub- station:</t>
  </si>
  <si>
    <t>Table-2-                Station wise information (average for the year) for HVDC system</t>
  </si>
  <si>
    <t>.</t>
  </si>
  <si>
    <t>Auxiliary power consumption</t>
  </si>
  <si>
    <t>(excluding colony power)</t>
  </si>
  <si>
    <t>Outage duration</t>
  </si>
  <si>
    <t>Pole-days</t>
  </si>
  <si>
    <t>Load curtailment</t>
  </si>
  <si>
    <t>MW – days</t>
  </si>
  <si>
    <t>c)   Consumed</t>
  </si>
  <si>
    <t>(Rs. in lakh)</t>
  </si>
  <si>
    <t>Cost of O&amp;M spares consumed</t>
  </si>
  <si>
    <t>(Rs. in</t>
  </si>
  <si>
    <t>Cost of initial spares 
a)   Capitalized
 b)   In Stock</t>
  </si>
  <si>
    <t>Annexure -VB</t>
  </si>
  <si>
    <t>Pro-forma   for   furnishing   Actual   annual   performance/operational   data   for   the communication system for the 5-year period from 2012-13  to 2016-17</t>
  </si>
  <si>
    <t>system</t>
  </si>
  <si>
    <t>Number of Wideband Communication Nodes in operation</t>
  </si>
  <si>
    <t>Number of PLCC links</t>
  </si>
  <si>
    <t>Number of OPGW links</t>
  </si>
  <si>
    <t>(hours/year)</t>
  </si>
  <si>
    <t>Number of PMU installed in the region</t>
  </si>
  <si>
    <t>Security</t>
  </si>
  <si>
    <t>Rent</t>
  </si>
  <si>
    <t>Staff welfare expenses</t>
  </si>
  <si>
    <t>Productivity linked incentive</t>
  </si>
  <si>
    <t>Expenditure on VRS</t>
  </si>
  <si>
    <t>Ex-gratia</t>
  </si>
  <si>
    <t>Performance related pay (PRP)</t>
  </si>
  <si>
    <t>Sl.</t>
  </si>
  <si>
    <t>No.</t>
  </si>
  <si>
    <t>Annexure VI- (B-1)</t>
  </si>
  <si>
    <t>Sr.No.</t>
  </si>
  <si>
    <t>Repairs and Maintenance Expenses :</t>
  </si>
  <si>
    <t>1)</t>
  </si>
  <si>
    <t>Repairs of Plant &amp; Machinery</t>
  </si>
  <si>
    <t>2)</t>
  </si>
  <si>
    <t>Consumption of Stores (not capitalized)</t>
  </si>
  <si>
    <t>3)</t>
  </si>
  <si>
    <t>Consumption of Spares (not capitalized )</t>
  </si>
  <si>
    <t>4)</t>
  </si>
  <si>
    <t>Patrolling expenses</t>
  </si>
  <si>
    <t>5)</t>
  </si>
  <si>
    <t>Power Charges (electricity consumed for repairing activity)</t>
  </si>
  <si>
    <t>6)</t>
  </si>
  <si>
    <t>Expenses of Diesel Generating sets</t>
  </si>
  <si>
    <t>7)</t>
  </si>
  <si>
    <t>8)</t>
  </si>
  <si>
    <t>Other expenses, if any (please provide details)</t>
  </si>
  <si>
    <t>Sub-total( R&amp;MExpenses)</t>
  </si>
  <si>
    <t>Administrative &amp; General Expenses:</t>
  </si>
  <si>
    <t>Security (General other than special)</t>
  </si>
  <si>
    <t>Electricity Charges</t>
  </si>
  <si>
    <t>Traveling and conveyance</t>
  </si>
  <si>
    <t>Communication expenses</t>
  </si>
  <si>
    <t>Advertisement and publicity</t>
  </si>
  <si>
    <t>Foundation laying and inauguration</t>
  </si>
  <si>
    <t>9)</t>
  </si>
  <si>
    <t>Books Periodicals and Journals</t>
  </si>
  <si>
    <t>10)</t>
  </si>
  <si>
    <t>Research expenses</t>
  </si>
  <si>
    <t>11)</t>
  </si>
  <si>
    <t>Cost Audit Fees</t>
  </si>
  <si>
    <t>12)</t>
  </si>
  <si>
    <t>Horticulture Expenses</t>
  </si>
  <si>
    <t>13)</t>
  </si>
  <si>
    <t>Bandwidth charges dark fibre lease charges (Telecom) etc</t>
  </si>
  <si>
    <t>`14)</t>
  </si>
  <si>
    <t>Donations expenses</t>
  </si>
  <si>
    <t>15)</t>
  </si>
  <si>
    <t>Entertainment expenses</t>
  </si>
  <si>
    <t>16)</t>
  </si>
  <si>
    <t>Filing Fees</t>
  </si>
  <si>
    <t>17)</t>
  </si>
  <si>
    <t>Legal Expenses</t>
  </si>
  <si>
    <t>18)</t>
  </si>
  <si>
    <t>Consultancy Expenses</t>
  </si>
  <si>
    <t>19)</t>
  </si>
  <si>
    <t>Professional charges (not covered under employee expenses)</t>
  </si>
  <si>
    <t>20)</t>
  </si>
  <si>
    <t>Printing and Stationary</t>
  </si>
  <si>
    <t>21)</t>
  </si>
  <si>
    <t>Hiring of Vehicle (excluding construction &amp; Corporate exp)</t>
  </si>
  <si>
    <t>22)</t>
  </si>
  <si>
    <t>Training and Recruitment expenses</t>
  </si>
  <si>
    <t>23)</t>
  </si>
  <si>
    <t>Rates and taxes</t>
  </si>
  <si>
    <t>24)</t>
  </si>
  <si>
    <t>Rebate to Customers</t>
  </si>
  <si>
    <t>25)</t>
  </si>
  <si>
    <t>Self Insurance Reserve</t>
  </si>
  <si>
    <t>26)</t>
  </si>
  <si>
    <t>Provisions (Provide details)</t>
  </si>
  <si>
    <t>27)</t>
  </si>
  <si>
    <t>28)</t>
  </si>
  <si>
    <t>Any other A&amp;G expenses (Provide details)</t>
  </si>
  <si>
    <t>29)</t>
  </si>
  <si>
    <t>Sub-total(A&amp;G Expenses)</t>
  </si>
  <si>
    <t>Employee Expenses</t>
  </si>
  <si>
    <t>Salaries, wages and allowances</t>
  </si>
  <si>
    <t>a)  Contribution to Provident and other funds</t>
  </si>
  <si>
    <t>d)  Employee Medical Expenses</t>
  </si>
  <si>
    <t>e)  Liveries and Uniforms</t>
  </si>
  <si>
    <t>g)  Others</t>
  </si>
  <si>
    <t>Any other expenses</t>
  </si>
  <si>
    <t>Provisions (furnish details separately)</t>
  </si>
  <si>
    <t>Prior Period Adjustment , if any (furnish details separately)</t>
  </si>
  <si>
    <t>Sub-total( Employee Expenses)</t>
  </si>
  <si>
    <t>Additional /Specific Security it any on the advise of Govt. Agency/ Statutory Authority/ any other reasons</t>
  </si>
  <si>
    <t>Loss of store/Disposal/Write off</t>
  </si>
  <si>
    <t>Provisions (other than above)</t>
  </si>
  <si>
    <t>Prior Period Adjustment , if any (not covered above)</t>
  </si>
  <si>
    <t>(i)             Transmission O&amp;M Service</t>
  </si>
  <si>
    <t>(ii)            Projects under construction</t>
  </si>
  <si>
    <t>(iii)           ULDC –Communication</t>
  </si>
  <si>
    <t>(iv)           Consultancy services, if any</t>
  </si>
  <si>
    <t>(v)            Other business (Telecom)</t>
  </si>
  <si>
    <t>(vi)           Other business (if any)</t>
  </si>
  <si>
    <t>Corporate Social Responsibility expenses</t>
  </si>
  <si>
    <t>- Others (Specify items not included above)</t>
  </si>
  <si>
    <t>Sub Total (1 to 9)</t>
  </si>
  <si>
    <t>Other Income, Revenue and Recoveries, if any</t>
  </si>
  <si>
    <t>a)</t>
  </si>
  <si>
    <t>Short term open access (other than transmission service</t>
  </si>
  <si>
    <t>b)</t>
  </si>
  <si>
    <t>System &amp; Market operation charges</t>
  </si>
  <si>
    <t>c)</t>
  </si>
  <si>
    <t>Interest on differential tariff recovered</t>
  </si>
  <si>
    <t>d)</t>
  </si>
  <si>
    <t>Consultancy Services</t>
  </si>
  <si>
    <t>e)</t>
  </si>
  <si>
    <t>Interest against Loans and advances</t>
  </si>
  <si>
    <t>f)</t>
  </si>
  <si>
    <t>Interest from advanced to contractors/suppliers</t>
  </si>
  <si>
    <t>g)</t>
  </si>
  <si>
    <t>Income from lease of assets</t>
  </si>
  <si>
    <t>h)</t>
  </si>
  <si>
    <t>Disposal of scrap/stores (not covered under capitalized assets)</t>
  </si>
  <si>
    <t>i)</t>
  </si>
  <si>
    <t>Interest on Government securities</t>
  </si>
  <si>
    <t>j)</t>
  </si>
  <si>
    <t>Miscellaneous income from operations</t>
  </si>
  <si>
    <t>k)</t>
  </si>
  <si>
    <t>III. The data should be based on audited balance sheets, duly reconciled and certified.</t>
  </si>
  <si>
    <t>IV. Details of arrears, if any, pertaining to period prior to the year 2008-09 should be mentioned separately.</t>
  </si>
  <si>
    <t>VIII Details of Consumptive Water requirement , contracted quantum and actual water consumed  with source , rate etc. should be</t>
  </si>
  <si>
    <t>furnished year-wise for Thermal Power Stations</t>
  </si>
  <si>
    <t>b)  Gratuity</t>
  </si>
  <si>
    <t>f)   Safety &amp; Appliances expenses</t>
  </si>
  <si>
    <t>DETAILS OF OPERATION AND MAINTENANCE EXPENSES OF COMMUNICATION SYSTEM (OTHER THAN TELECOM OR OTHER BUSINESS)</t>
  </si>
  <si>
    <t>(To be filled for each of the Transmission Region)</t>
  </si>
  <si>
    <t>Name of the Transmission Licensee</t>
  </si>
  <si>
    <t>Sub-total( R&amp;M Expenses)</t>
  </si>
  <si>
    <t>Professional charges (not covered under employee</t>
  </si>
  <si>
    <t>h)  Contribution to Provident and other funds</t>
  </si>
  <si>
    <t>k)  Employee Medical Expenses</t>
  </si>
  <si>
    <t>l)   Liveries and Uniforms</t>
  </si>
  <si>
    <t>n)  Others</t>
  </si>
  <si>
    <t>Additional /Specific Security it any on the advise of Govt.</t>
  </si>
  <si>
    <t>Agency/ Statutory Authority/ any other reasons</t>
  </si>
  <si>
    <t>(vii)          Transmission O&amp;M Service</t>
  </si>
  <si>
    <t>(viii)         Projects under construction</t>
  </si>
  <si>
    <t>(ix)           ULDC –Communication</t>
  </si>
  <si>
    <t>(x)            Consultancy services, if any</t>
  </si>
  <si>
    <t>(xi)           Other business (Telecom)</t>
  </si>
  <si>
    <t>(xii)          Other business (if any)</t>
  </si>
  <si>
    <t>Disposal of scrap/stores (not covered under capitalized</t>
  </si>
  <si>
    <t>III. The data should be based on audited balance sheets.</t>
  </si>
  <si>
    <t>VIII Details of Consumptive Water requirement , contracted quantum and actual water consumed  with source , rate etc. should be furnished year-wise for Thermal Power Stations</t>
  </si>
  <si>
    <t>i)   Gratuity</t>
  </si>
  <si>
    <t>j)   Pension</t>
  </si>
  <si>
    <t>m) Safety &amp; Appliances expenses</t>
  </si>
  <si>
    <r>
      <t xml:space="preserve">Capital spares consumed </t>
    </r>
    <r>
      <rPr>
        <b/>
        <sz val="10"/>
        <color theme="1"/>
        <rFont val="Tahoma"/>
        <family val="2"/>
      </rPr>
      <t>not included in  (A) (1) above</t>
    </r>
  </si>
  <si>
    <r>
      <t xml:space="preserve">and not claimed /allowed by Commission </t>
    </r>
    <r>
      <rPr>
        <sz val="10"/>
        <color theme="1"/>
        <rFont val="Tahoma"/>
        <family val="2"/>
      </rPr>
      <t>for</t>
    </r>
  </si>
  <si>
    <r>
      <t xml:space="preserve">I. </t>
    </r>
    <r>
      <rPr>
        <b/>
        <sz val="10"/>
        <color theme="1"/>
        <rFont val="Tahoma"/>
        <family val="2"/>
      </rPr>
      <t xml:space="preserve">The details of Corporate Expenses and the methodology of allocation of corporate expenses </t>
    </r>
    <r>
      <rPr>
        <sz val="10"/>
        <color theme="1"/>
        <rFont val="Tahoma"/>
        <family val="2"/>
      </rPr>
      <t xml:space="preserve">to various functional activities and allocation of Corporate expenses pertaining to power generation/transmission system to each operating stations/ transmission  region/system  and  stations/transmission  region/system  under  construction  </t>
    </r>
    <r>
      <rPr>
        <b/>
        <sz val="10"/>
        <color theme="1"/>
        <rFont val="Tahoma"/>
        <family val="2"/>
      </rPr>
      <t xml:space="preserve">should  be  clearly specified  in ANNEXURE-VIII </t>
    </r>
    <r>
      <rPr>
        <sz val="10"/>
        <color theme="1"/>
        <rFont val="Tahoma"/>
        <family val="2"/>
      </rPr>
      <t>as provided here separately.</t>
    </r>
  </si>
  <si>
    <r>
      <t xml:space="preserve">IX. Details of </t>
    </r>
    <r>
      <rPr>
        <b/>
        <sz val="10"/>
        <color theme="1"/>
        <rFont val="Tahoma"/>
        <family val="2"/>
      </rPr>
      <t xml:space="preserve">capital spares consumed each year which were not claimed/allowed in the tariff </t>
    </r>
    <r>
      <rPr>
        <sz val="10"/>
        <color theme="1"/>
        <rFont val="Tahoma"/>
        <family val="2"/>
      </rPr>
      <t xml:space="preserve">should be furnished </t>
    </r>
    <r>
      <rPr>
        <b/>
        <sz val="10"/>
        <color theme="1"/>
        <rFont val="Tahoma"/>
        <family val="2"/>
      </rPr>
      <t>giving</t>
    </r>
  </si>
  <si>
    <r>
      <t>item wise unit price and quantity consumed</t>
    </r>
    <r>
      <rPr>
        <sz val="10"/>
        <color theme="1"/>
        <rFont val="Tahoma"/>
        <family val="2"/>
      </rPr>
      <t>.</t>
    </r>
  </si>
  <si>
    <t>Annexure  VI-B(II)</t>
  </si>
  <si>
    <t>Sub-total (A&amp;G Expenses)</t>
  </si>
  <si>
    <t>Annexure-V (C)</t>
  </si>
  <si>
    <t>Details of expenditure incurred from Compensation Allowance and Special Allowance during  Tariff Period 2009-14</t>
  </si>
  <si>
    <t>Stage……..</t>
  </si>
  <si>
    <t>FY Year</t>
  </si>
  <si>
    <t>Add- cap allowed by the Commis sion under the provisio n of Regulati on 9(2)</t>
  </si>
  <si>
    <t>Compens atory allowance allowed by the Commissi on, if any</t>
  </si>
  <si>
    <t>Details of Asset/Work wise Capitalisation  based on the Expenditure allowed by the Commission in the tariff period 2009-14</t>
  </si>
  <si>
    <t>Capitalisation out of add cap allowed under Regulation 9(2)</t>
  </si>
  <si>
    <t>Capitali sation done which has not been claime d/ allowed in the tariff</t>
  </si>
  <si>
    <t>Total Additi on durin g  the year as per duly audit ed Sche dule of Fixed Asset</t>
  </si>
  <si>
    <t>Special allowanc e allowed by the Commiss ion, if any</t>
  </si>
  <si>
    <t>Total Addi tion durin g the year</t>
  </si>
  <si>
    <t>Variati on if any to be recon ciled /justifi ed.</t>
  </si>
  <si>
    <t>Capitalisati on  out of Compensati on allowance in the stations wherever applicable</t>
  </si>
  <si>
    <t xml:space="preserve">Capitalisa tion out of Special Allowanc e allowed in the stations where applicable </t>
  </si>
  <si>
    <t>Asset</t>
  </si>
  <si>
    <t>(Rs.la kh)</t>
  </si>
  <si>
    <t>(Rs. lak h)</t>
  </si>
  <si>
    <t>Ass et/ wo rk</t>
  </si>
  <si>
    <t>/</t>
  </si>
  <si>
    <t>/work</t>
  </si>
  <si>
    <t>work</t>
  </si>
  <si>
    <t>Note :Similar Details shall be furnished for the period 2014-15 to 2016-17 under Tariff Regulations, 2014</t>
  </si>
  <si>
    <r>
      <t xml:space="preserve">IX. Details of </t>
    </r>
    <r>
      <rPr>
        <b/>
        <sz val="8"/>
        <color theme="1"/>
        <rFont val="Arial"/>
        <family val="2"/>
      </rPr>
      <t xml:space="preserve">capital spares consumed each year which were not claimed/allowed in the tariff </t>
    </r>
    <r>
      <rPr>
        <sz val="8"/>
        <color theme="1"/>
        <rFont val="Arial"/>
        <family val="2"/>
      </rPr>
      <t xml:space="preserve">should be furnished </t>
    </r>
    <r>
      <rPr>
        <b/>
        <sz val="8"/>
        <color theme="1"/>
        <rFont val="Arial"/>
        <family val="2"/>
      </rPr>
      <t>giving item wise unit price and quantity consumed.</t>
    </r>
  </si>
  <si>
    <t>Annexure VI-B(III)</t>
  </si>
  <si>
    <t>DETAILS OF OPERATION AND MAINTENANCE EXPENSES OF CENTRAL TRANSMISSION UTILITY SERVICES (OTHER THAN TRANSMISSION O&amp;M, TELECOME OR COMMUNICATION AND ANY OTHER BUSINESS)</t>
  </si>
  <si>
    <t>Name of the Power Station or Transmission Region</t>
  </si>
  <si>
    <t>o)  Contribution to Provident and other funds</t>
  </si>
  <si>
    <r>
      <t xml:space="preserve">p)  </t>
    </r>
    <r>
      <rPr>
        <sz val="9"/>
        <color theme="1"/>
        <rFont val="Arial"/>
        <family val="2"/>
      </rPr>
      <t>Gratuity</t>
    </r>
  </si>
  <si>
    <r>
      <t xml:space="preserve">q)  </t>
    </r>
    <r>
      <rPr>
        <sz val="9"/>
        <color theme="1"/>
        <rFont val="Arial"/>
        <family val="2"/>
      </rPr>
      <t>Pension</t>
    </r>
  </si>
  <si>
    <t>r)   Employee Medical Expenses</t>
  </si>
  <si>
    <t>s)  Liveries and Uniforms</t>
  </si>
  <si>
    <r>
      <t xml:space="preserve">t)   </t>
    </r>
    <r>
      <rPr>
        <sz val="9"/>
        <color theme="1"/>
        <rFont val="Arial"/>
        <family val="2"/>
      </rPr>
      <t>Safety &amp; Appliances expenses</t>
    </r>
  </si>
  <si>
    <t>u)  Others</t>
  </si>
  <si>
    <t>Sub-total( EmployeeExpenses)</t>
  </si>
  <si>
    <t>(xiii)         Transmission O&amp;M Service</t>
  </si>
  <si>
    <t>(xiv)         Projects under construction</t>
  </si>
  <si>
    <t>(xv)          ULDC –Communication</t>
  </si>
  <si>
    <t>(xvi)         Consultancy services, if any</t>
  </si>
  <si>
    <t>(xvii)        Other business (Telecom)</t>
  </si>
  <si>
    <t>(xviii)       Other business (if any)</t>
  </si>
  <si>
    <r>
      <t xml:space="preserve">Capital spares consumed </t>
    </r>
    <r>
      <rPr>
        <b/>
        <sz val="8"/>
        <color theme="1"/>
        <rFont val="Arial"/>
        <family val="2"/>
      </rPr>
      <t>not included in  (A) (1) above and not claimed /allowed by Commission for capitalization " ix"</t>
    </r>
  </si>
  <si>
    <r>
      <t xml:space="preserve">I. </t>
    </r>
    <r>
      <rPr>
        <b/>
        <sz val="8"/>
        <color theme="1"/>
        <rFont val="Arial"/>
        <family val="2"/>
      </rPr>
      <t xml:space="preserve">The details of Corporate Expenses and the methodology of  allocation of corporate expenses </t>
    </r>
    <r>
      <rPr>
        <sz val="8"/>
        <color theme="1"/>
        <rFont val="Arial"/>
        <family val="2"/>
      </rPr>
      <t xml:space="preserve">to various functional activities and allocation of Corporate expenses pertaining to power generation/transmission system to each operating stations/ transmission region/system and stations/transmission region/system under construction </t>
    </r>
    <r>
      <rPr>
        <b/>
        <sz val="8"/>
        <color theme="1"/>
        <rFont val="Arial"/>
        <family val="2"/>
      </rPr>
      <t xml:space="preserve">should be clearly specified in ANNEXURE-VIII </t>
    </r>
    <r>
      <rPr>
        <sz val="8"/>
        <color theme="1"/>
        <rFont val="Arial"/>
        <family val="2"/>
      </rPr>
      <t>as provided here separately.</t>
    </r>
  </si>
  <si>
    <t>Annexure-VI (C)</t>
  </si>
  <si>
    <t>DETAILS OF WATER CHARGES</t>
  </si>
  <si>
    <t>(To be filled for each of the Thermal Generating Station )</t>
  </si>
  <si>
    <t>Name of the Power Station and Stage/Phase</t>
  </si>
  <si>
    <t>Plant</t>
  </si>
  <si>
    <t>Type of Plant</t>
  </si>
  <si>
    <t>Type of Cooling Tower</t>
  </si>
  <si>
    <t>Type of Cooling Water System</t>
  </si>
  <si>
    <t>Any Special Features which may increase/reduce water</t>
  </si>
  <si>
    <t>consumption</t>
  </si>
  <si>
    <t>(B)</t>
  </si>
  <si>
    <t>Quantum of Water : ( Cubic Meter)</t>
  </si>
  <si>
    <t>Contracted Quantum</t>
  </si>
  <si>
    <t>Allocation of Water</t>
  </si>
  <si>
    <t>Actual water Consumption</t>
  </si>
  <si>
    <t>Rate of Water Charges</t>
  </si>
  <si>
    <t>Other charges/Fees , if paid as part  of Water Charges</t>
  </si>
  <si>
    <t>Total water Charges Paid</t>
  </si>
  <si>
    <t>Note::</t>
  </si>
  <si>
    <t>Any abnormal increase in Water consumption &amp; water Charges on any year shall be explained  separately</t>
  </si>
  <si>
    <t>Annexure-VI (D)</t>
  </si>
  <si>
    <t>DETAILS OF CAPITAL SPARES</t>
  </si>
  <si>
    <t xml:space="preserve">(To be filled for each of the Thermal Generating Station or Transmission System in each Region)
( For  ULDC   scheme  to be filled up     separately )  
</t>
  </si>
  <si>
    <t>1 (A)</t>
  </si>
  <si>
    <t>Details of Capital Spares in opening Stock</t>
  </si>
  <si>
    <t>…</t>
  </si>
  <si>
    <t>Details of Capital Spares procured during the year</t>
  </si>
  <si>
    <t>(C)</t>
  </si>
  <si>
    <t>Details of capital spares consumed during the year</t>
  </si>
  <si>
    <t>(D)</t>
  </si>
  <si>
    <t>Details of capital spares closing at the end of the</t>
  </si>
  <si>
    <t>Net Corporate Expenses (Aggregate)</t>
  </si>
  <si>
    <t>RLDC and ULDC</t>
  </si>
  <si>
    <t>Consultancy Business</t>
  </si>
  <si>
    <t>Telecommunication Business</t>
  </si>
  <si>
    <r>
      <t>Annexure-IX</t>
    </r>
    <r>
      <rPr>
        <b/>
        <sz val="12"/>
        <color theme="1"/>
        <rFont val="Arial"/>
        <family val="2"/>
      </rPr>
      <t xml:space="preserve"> </t>
    </r>
  </si>
  <si>
    <t>Additional Region-wise Information required from Transmission Licensees</t>
  </si>
  <si>
    <t>Name of Transmission Company:</t>
  </si>
  <si>
    <t>Name of Transmission Region:</t>
  </si>
  <si>
    <t>Table-1- Length (km) of Transmission Lines in Commercial Operation</t>
  </si>
  <si>
    <t>Status as on</t>
  </si>
  <si>
    <t>1.4.2013</t>
  </si>
  <si>
    <t>1.4.2014</t>
  </si>
  <si>
    <t>1.4.2015</t>
  </si>
  <si>
    <t>1.4.2016</t>
  </si>
  <si>
    <t>1.4.2017</t>
  </si>
  <si>
    <t>HVDC</t>
  </si>
  <si>
    <t>765 kV</t>
  </si>
  <si>
    <t>a)  S/C</t>
  </si>
  <si>
    <t>b)  D/C</t>
  </si>
  <si>
    <t>400 kV</t>
  </si>
  <si>
    <t>220 kV</t>
  </si>
  <si>
    <t>Upto 132 kV</t>
  </si>
  <si>
    <t>400 kV a) S/C b) D/C c) Multi</t>
  </si>
  <si>
    <t>220 kV a) S/C b)  D/C</t>
  </si>
  <si>
    <t>Up to 132 kV</t>
  </si>
  <si>
    <t>Table-2-Ckt km by Conductor Configuration</t>
  </si>
  <si>
    <t>Type of</t>
  </si>
  <si>
    <t>Conductor</t>
  </si>
  <si>
    <t>Hexa</t>
  </si>
  <si>
    <t>ACSR/ AAAC</t>
  </si>
  <si>
    <t>Quad</t>
  </si>
  <si>
    <t>Triple</t>
  </si>
  <si>
    <t>Twin</t>
  </si>
  <si>
    <t>Single</t>
  </si>
  <si>
    <t>Table-3- Number of AC Substations in Commercial Operation</t>
  </si>
  <si>
    <t>Table-4- Number of Sub-station bays in Commercial Operation</t>
  </si>
  <si>
    <t>Table-5- Cost of Outsourcing of Services( Rs. lakh)</t>
  </si>
  <si>
    <t>Substation O&amp;M</t>
  </si>
  <si>
    <t>Lines O&amp;M</t>
  </si>
  <si>
    <t>Others</t>
  </si>
  <si>
    <t>Table-6- Total O&amp;M Expenditure Including RHQ, but Excluding HVDC Stations</t>
  </si>
  <si>
    <t>(Rs lakh)</t>
  </si>
  <si>
    <r>
      <t>Annexure-XI</t>
    </r>
    <r>
      <rPr>
        <b/>
        <sz val="12"/>
        <color theme="1"/>
        <rFont val="Arial"/>
        <family val="2"/>
      </rPr>
      <t xml:space="preserve"> </t>
    </r>
  </si>
  <si>
    <t>Communication system O&amp;M</t>
  </si>
  <si>
    <t>PLCC O&amp;M</t>
  </si>
  <si>
    <t>RTU O&amp;M</t>
  </si>
  <si>
    <t>Annexure-XII (A)</t>
  </si>
  <si>
    <t xml:space="preserve">Standard  lists  of  Capital  Spares  for  ICT/Reactor/Bay  Equipment/  FSC/  GIS/HVDC station each  separately and  transmission  lines for different  conductor  configuration needs to be submitted  </t>
  </si>
  <si>
    <t>ICT *</t>
  </si>
  <si>
    <t>S.No</t>
  </si>
  <si>
    <t>Name of capital spares</t>
  </si>
  <si>
    <t>Qty (Nos)</t>
  </si>
  <si>
    <t>Cost (Rs)</t>
  </si>
  <si>
    <t>2---</t>
  </si>
  <si>
    <t>n</t>
  </si>
  <si>
    <t>Reactor*</t>
  </si>
  <si>
    <t>Bay equipments</t>
  </si>
  <si>
    <t>FSC</t>
  </si>
  <si>
    <t>GIS</t>
  </si>
  <si>
    <t>Name of capital spare</t>
  </si>
  <si>
    <t>HVDC station</t>
  </si>
  <si>
    <t>Tras. lines 765kv</t>
  </si>
  <si>
    <t>Tras. lines 400 kV</t>
  </si>
  <si>
    <t>Tras. lines 220kV and below</t>
  </si>
  <si>
    <t>*Separate break-up should be furnished for elements are in operation and spare elements.</t>
  </si>
  <si>
    <t>• The  transmission  licensee  shall  provide  the  reigonwise  spare  ICTs/Reactors alongwith  policy  for  deploying  spare  ICTs/reactors  and  its  utilization  within  a reigon.</t>
  </si>
  <si>
    <t>Annexure-XII (B)</t>
  </si>
  <si>
    <t xml:space="preserve">Standard lists of O&amp;M Spares required every year for ICT/Reactor/Bay Equipment/ FSC/ GIS/HVDC station each separately and transmission lines for different conductor configuration needs to be submitted
</t>
  </si>
  <si>
    <t>ICT</t>
  </si>
  <si>
    <t>Name of O&amp;M spare</t>
  </si>
  <si>
    <t>Reactor</t>
  </si>
  <si>
    <t>Separate break-up should be furnished for elements are in operation and spare elements</t>
  </si>
  <si>
    <t>Annexure-XII (C)</t>
  </si>
  <si>
    <t>Standard list of Capital Spare for Communication system needs to be submitted</t>
  </si>
  <si>
    <t>Standard  list  of  O&amp;M  Spare  for  OPGW/SDH/MUX/PLCC  /RTU  cards/DC  Modules needs to be submitted</t>
  </si>
  <si>
    <t>OPGW/SDH/MUX/PLCC/</t>
  </si>
  <si>
    <t>RTU cards/DC Modules</t>
  </si>
  <si>
    <t>Annexure-XIII (A)</t>
  </si>
  <si>
    <t>Transmission Losses in the  transmission  lines separately  for  132KV,  220KV,</t>
  </si>
  <si>
    <t>400KV and 765 KV AC and HVDC lines separately</t>
  </si>
  <si>
    <t>Sr.</t>
  </si>
  <si>
    <t>Name of</t>
  </si>
  <si>
    <t>Transmission</t>
  </si>
  <si>
    <t>Lines</t>
  </si>
  <si>
    <t>%</t>
  </si>
  <si>
    <t>….</t>
  </si>
  <si>
    <t>Annexure-XIII (B)</t>
  </si>
  <si>
    <t>Transmission Losses in the Substation separately for 132KV, 220KV, 400KV and</t>
  </si>
  <si>
    <t>765 KV AC and HVDC substations separately</t>
  </si>
  <si>
    <t>Sr. No.</t>
  </si>
  <si>
    <t>Name of Transmission Sub-stations</t>
  </si>
  <si>
    <t>Annexure-XIII (C)</t>
  </si>
  <si>
    <t>Sub-stations</t>
  </si>
  <si>
    <t xml:space="preserve">Annexure- XIV </t>
  </si>
  <si>
    <t>Region wise transmission system availability from 2012-13 to 2016-17</t>
  </si>
  <si>
    <t>(To be submitted by each transmission licensee)</t>
  </si>
  <si>
    <t>AC</t>
  </si>
  <si>
    <t>(1) Sample  calculation  of  Transmission  system  Availability  factor  for  a  calendar month  (TAFM) for AC  and  HVDC  transmission  system  shall  be  provided  in consultation with RLDC/ RPCs</t>
  </si>
  <si>
    <t>(2) Year wise details of AC lines, ICTs, SVCs, reactors, HVDC bipole and HVDC Back-To-Back considered in each year for computation of above TAFM shall be provided separately.</t>
  </si>
  <si>
    <t>Annexure- XV</t>
  </si>
  <si>
    <t>1.       Details of Gross Fixed Assets from 2012-13 to 2016-17 in respect of Transmission Licensee in the format below</t>
  </si>
  <si>
    <t>FY 2012-13</t>
  </si>
  <si>
    <t>Balance at the beginning of the year</t>
  </si>
  <si>
    <t>Addition during the year</t>
  </si>
  <si>
    <t>Retirement of assets during the year</t>
  </si>
  <si>
    <t>Balance at the end of the year</t>
  </si>
  <si>
    <t>Details of</t>
  </si>
  <si>
    <t>Spares</t>
  </si>
  <si>
    <t>Spares capitalized</t>
  </si>
  <si>
    <t>Regional</t>
  </si>
  <si>
    <t>Consumed</t>
  </si>
  <si>
    <t>2. POWERGRID to submit details of the planned addition of Ac system and HVDC transmission system during FY 2016-17 to FY 2023-24</t>
  </si>
  <si>
    <t>Annexure-XVI</t>
  </si>
  <si>
    <t>Details    of    incidental    Expenses    During    Construction    (IEDC)    including compensation, employee expenses and other expenses:</t>
  </si>
  <si>
    <t>Name</t>
  </si>
  <si>
    <t>Sub-station</t>
  </si>
  <si>
    <t>MVA/</t>
  </si>
  <si>
    <t>Compensation</t>
  </si>
  <si>
    <t>Employee</t>
  </si>
  <si>
    <t>Administrative</t>
  </si>
  <si>
    <t>Any</t>
  </si>
  <si>
    <t>of</t>
  </si>
  <si>
    <t>(S/s)/ Transmission Line (TL)</t>
  </si>
  <si>
    <t>Line Length (km)</t>
  </si>
  <si>
    <t>(Forest,  crop, Tree, PTCC)</t>
  </si>
  <si>
    <t>Expenses</t>
  </si>
  <si>
    <t>&amp;         General</t>
  </si>
  <si>
    <t>other expenses</t>
  </si>
  <si>
    <t>Scheme</t>
  </si>
  <si>
    <t>S/s</t>
  </si>
  <si>
    <t>TL</t>
  </si>
  <si>
    <t>Annexure XVI A</t>
  </si>
  <si>
    <t xml:space="preserve">Details of Incidental Expenses during Construction (IDEC) with break-up for the
Generating stations for which COD is declared after 1.4.2014
</t>
  </si>
  <si>
    <t>Item-wise details of expenditure with break-up</t>
  </si>
  <si>
    <t>Expenditure as on SCOD</t>
  </si>
  <si>
    <t>Expenditure as on actual COD of unit/ station</t>
  </si>
  <si>
    <t>Time Overrun</t>
  </si>
  <si>
    <t>Annexure-XVII</t>
  </si>
  <si>
    <t>Details of Capital Cost of Transmission Line</t>
  </si>
  <si>
    <t>(To be filed by each Transmission licensee)</t>
  </si>
  <si>
    <t>Sl No.</t>
  </si>
  <si>
    <r>
      <t>Year</t>
    </r>
    <r>
      <rPr>
        <b/>
        <sz val="8"/>
        <color theme="1"/>
        <rFont val="Arial"/>
        <family val="2"/>
      </rPr>
      <t>*</t>
    </r>
  </si>
  <si>
    <t>Length (km)</t>
  </si>
  <si>
    <t>Total Cost</t>
  </si>
  <si>
    <t>Cost/ km</t>
  </si>
  <si>
    <t>Cost/ckt-km</t>
  </si>
  <si>
    <t>765 kV D/C</t>
  </si>
  <si>
    <t>765 kV S/C</t>
  </si>
  <si>
    <t>400         kVD/C</t>
  </si>
  <si>
    <t>Twin Moose</t>
  </si>
  <si>
    <t>400    k/V    D/C Quad Moose</t>
  </si>
  <si>
    <t>400    kV    S/C</t>
  </si>
  <si>
    <t>400    kV    D/C</t>
  </si>
  <si>
    <t>Triple Snowbird</t>
  </si>
  <si>
    <t>400    kV    D/C Twin – HTLS</t>
  </si>
  <si>
    <t>220 k/V D/C</t>
  </si>
  <si>
    <t>220 kV S/C</t>
  </si>
  <si>
    <t>132 kV D/C</t>
  </si>
  <si>
    <t>132 kV S/C</t>
  </si>
  <si>
    <r>
      <t>*</t>
    </r>
    <r>
      <rPr>
        <i/>
        <sz val="10"/>
        <color theme="1"/>
        <rFont val="Arial"/>
        <family val="2"/>
      </rPr>
      <t>Details of transmission lines as per table given to be provided for the period from 2006 to 2017 as per configuration indicated against year 2006</t>
    </r>
  </si>
  <si>
    <t>Annexure-XVIII</t>
  </si>
  <si>
    <t>Details of Capital Cost of Sub-station</t>
  </si>
  <si>
    <t>(To be filled by each Transmission Licensee)</t>
  </si>
  <si>
    <t>Year</t>
  </si>
  <si>
    <t>MVA</t>
  </si>
  <si>
    <t>No.   of</t>
  </si>
  <si>
    <t>Cost/ MVA</t>
  </si>
  <si>
    <t>Cost/</t>
  </si>
  <si>
    <r>
      <t>(AC</t>
    </r>
    <r>
      <rPr>
        <b/>
        <sz val="8"/>
        <color theme="1"/>
        <rFont val="Arial"/>
        <family val="2"/>
      </rPr>
      <t xml:space="preserve">*  </t>
    </r>
    <r>
      <rPr>
        <b/>
        <sz val="12"/>
        <color theme="1"/>
        <rFont val="Arial"/>
        <family val="2"/>
      </rPr>
      <t xml:space="preserve">- </t>
    </r>
    <r>
      <rPr>
        <sz val="10"/>
        <color theme="1"/>
        <rFont val="Arial"/>
        <family val="2"/>
      </rPr>
      <t>765 kV,</t>
    </r>
  </si>
  <si>
    <t>Capacity</t>
  </si>
  <si>
    <t>Bays</t>
  </si>
  <si>
    <t>bays</t>
  </si>
  <si>
    <t>400   kV,   220 kV, 132 kV/HVDC/ GIS)</t>
  </si>
  <si>
    <t>Nomenclature is as per the highest available voltage level in the sub-station.</t>
  </si>
  <si>
    <t>Annexure-XIX</t>
  </si>
  <si>
    <t>Name of the Utility</t>
  </si>
  <si>
    <t>Name of the Generating Station</t>
  </si>
  <si>
    <t>Station/ Stage/ Unit</t>
  </si>
  <si>
    <t>Fuel Type (Coal/ Lignite/ Gas/ Liquid Fuel/ Nuclear/ Hydro</t>
  </si>
  <si>
    <t>Capacity of Plant (MW)</t>
  </si>
  <si>
    <t>COD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</si>
  <si>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</si>
  <si>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</si>
  <si>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</si>
  <si>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</si>
  <si>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</si>
  <si>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</si>
  <si>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</si>
  <si>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</si>
  <si>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Plant  Availability  Factor  (PAF) (%)</t>
  </si>
  <si>
    <t>Plant Load Factors (PLF) (%)</t>
  </si>
  <si>
    <t>Scheduled Energy (MU)</t>
  </si>
  <si>
    <t>Scheduled Generation (MU)</t>
  </si>
  <si>
    <t>Actual Generation (MU)</t>
  </si>
  <si>
    <t>Quantum  of  coal  consumption</t>
  </si>
  <si>
    <t>(MT)</t>
  </si>
  <si>
    <t>Value of coal (Rs. Lakh)</t>
  </si>
  <si>
    <t>Specific     Coal     Consumption</t>
  </si>
  <si>
    <t>(kg/kwh)</t>
  </si>
  <si>
    <t>Gross  Calorific  Value  of  Coal</t>
  </si>
  <si>
    <t>(Kcal/ Kg)</t>
  </si>
  <si>
    <t>Heat Contribution of Coal (Kcal/</t>
  </si>
  <si>
    <t>kwh)</t>
  </si>
  <si>
    <t>Cost       Of       Specific       Coal</t>
  </si>
  <si>
    <t>Consumption      (Rs./Kwh)      –</t>
  </si>
  <si>
    <t>Finally admitted by CERC</t>
  </si>
  <si>
    <t>Quantum  of  Oil  Consumption</t>
  </si>
  <si>
    <t>(Lit.)</t>
  </si>
  <si>
    <t>Value of Oil (Rs. lakh)</t>
  </si>
  <si>
    <t>Gross   calorific   value   of   oil</t>
  </si>
  <si>
    <t>(kcal/lit)</t>
  </si>
  <si>
    <t>Specific  Oil  Consumption  (ml/</t>
  </si>
  <si>
    <t>Cost        Of        Specific        Oil</t>
  </si>
  <si>
    <t>Heat  Contribution  of  Oil  (Kcal/</t>
  </si>
  <si>
    <t>Station Heat Rate (kcal/kwh)</t>
  </si>
  <si>
    <t>Auxiliary  Energy  Consumption</t>
  </si>
  <si>
    <t>Debt at the end of the year (Rs.</t>
  </si>
  <si>
    <t>Crore)</t>
  </si>
  <si>
    <t>Equity (Rs. Crore)</t>
  </si>
  <si>
    <t>Working  Capital  (Rs.  Crore)  –</t>
  </si>
  <si>
    <t>finally admitted by CERC</t>
  </si>
  <si>
    <t>Capital cost (Rs. Crore) – finally</t>
  </si>
  <si>
    <t>admitted by CERC</t>
  </si>
  <si>
    <t>Capacity Charges/ Annual Fixed</t>
  </si>
  <si>
    <t>Cost (AFC)</t>
  </si>
  <si>
    <t>(a) Return  on equity  – pre tax</t>
  </si>
  <si>
    <t>(admitted by CERC)</t>
  </si>
  <si>
    <t>Absolute value</t>
  </si>
  <si>
    <t>Rate (%)</t>
  </si>
  <si>
    <t>(b) interest on Loan</t>
  </si>
  <si>
    <t>Rate  (%)  –  Weighted  Average</t>
  </si>
  <si>
    <t>Rate</t>
  </si>
  <si>
    <t>(c) Depreciation (finally allowed</t>
  </si>
  <si>
    <t>by CERC)</t>
  </si>
  <si>
    <t>(d) Interest on working Capital</t>
  </si>
  <si>
    <t>(e) Operation and maintenance</t>
  </si>
  <si>
    <t>cost (finally admitted by CERC)</t>
  </si>
  <si>
    <t>(f) Compensation Allowances</t>
  </si>
  <si>
    <t>AFC (Rs. Kwh0</t>
  </si>
  <si>
    <t>Energy Charge (Rs./Kwh)</t>
  </si>
  <si>
    <t>Total tariff (Rs. Kwh)</t>
  </si>
  <si>
    <t>Revenue  realisation  before  tax</t>
  </si>
  <si>
    <t>(Rs. Crore)</t>
  </si>
  <si>
    <t>Revenue   realisation   after   tax</t>
  </si>
  <si>
    <t>Profit/ loss (Rs. Crore0</t>
  </si>
  <si>
    <t>DSM Generation (MU)</t>
  </si>
  <si>
    <t>DSM Rate (Ps/Kwh)</t>
  </si>
  <si>
    <t>Revenue from DSM (Rs. Crore)</t>
  </si>
  <si>
    <t>Note: Generating Companies are required to submit data for all generating stations.</t>
  </si>
  <si>
    <t>This is a general format. Plants of different fuel users have to fill the cells as applicable to them. Tariff for the Hydro may be understood as composite tariff.</t>
  </si>
  <si>
    <t>The data provided for the corresponding years need to mention as Actual or provisional.</t>
  </si>
  <si>
    <t>Data for each Unit and Stage is required to be submitted in additional sheets as per the format.</t>
  </si>
  <si>
    <t>Pro-forma for furnishing Actual annual performance/operational data for the Gas/Liquid Fuel based thermal generating stations for the 5 year period from 2012-13 to 2016-17.</t>
  </si>
  <si>
    <t>Natural Gas/RLNG /LNG/Naphtha /NGL</t>
  </si>
  <si>
    <t>Name of the Company:  Damodar Valley Corporation</t>
  </si>
  <si>
    <t>Additional Security it any on the advise of Govt. Agency/Statutory Authority</t>
  </si>
  <si>
    <t>Contribution to Pension &amp; Gratuity</t>
  </si>
  <si>
    <t>i</t>
  </si>
  <si>
    <t>Share of Subsidiary Activity</t>
  </si>
  <si>
    <t>ii</t>
  </si>
  <si>
    <t>Share of Other Corporate office Expenses</t>
  </si>
  <si>
    <t>Sub-Total (Corporate Office Expenses)</t>
  </si>
  <si>
    <r>
      <t xml:space="preserve">I. </t>
    </r>
    <r>
      <rPr>
        <b/>
        <sz val="11"/>
        <color theme="1"/>
        <rFont val="Arial"/>
        <family val="2"/>
      </rPr>
      <t xml:space="preserve">The details of Corporate Expenses and the methodology of allocation of corporate expenses </t>
    </r>
    <r>
      <rPr>
        <sz val="11"/>
        <color theme="1"/>
        <rFont val="Arial"/>
        <family val="2"/>
      </rPr>
      <t xml:space="preserve">to various functional activities and allocation of Corporate expenses pertaining to power generation/transmission system to each operating stations/ transmission region/system and stations/transmission region/system under construction </t>
    </r>
    <r>
      <rPr>
        <b/>
        <sz val="11"/>
        <color theme="1"/>
        <rFont val="Arial"/>
        <family val="2"/>
      </rPr>
      <t xml:space="preserve">should be clearly specified in ANNEXURE-VIII </t>
    </r>
    <r>
      <rPr>
        <sz val="11"/>
        <color theme="1"/>
        <rFont val="Arial"/>
        <family val="2"/>
      </rPr>
      <t>as provided here separately.</t>
    </r>
  </si>
  <si>
    <t xml:space="preserve">VIII Details of Consumptive Water requirement , contracted quantum and actual water consumed with source , rate etc. </t>
  </si>
  <si>
    <t xml:space="preserve">       should be furnished year-wise for Thermal Power Stations</t>
  </si>
  <si>
    <r>
      <t xml:space="preserve">IX. Details of </t>
    </r>
    <r>
      <rPr>
        <b/>
        <sz val="11"/>
        <color theme="1"/>
        <rFont val="Arial"/>
        <family val="2"/>
      </rPr>
      <t>capital spares consumed each year which were not claimed/allowed in the tariff</t>
    </r>
  </si>
  <si>
    <r>
      <t xml:space="preserve">should be furnished </t>
    </r>
    <r>
      <rPr>
        <b/>
        <sz val="11"/>
        <color theme="1"/>
        <rFont val="Arial"/>
        <family val="2"/>
      </rPr>
      <t>giving item wise unit price and quantity consumed</t>
    </r>
    <r>
      <rPr>
        <sz val="11"/>
        <color theme="1"/>
        <rFont val="Arial"/>
        <family val="2"/>
      </rPr>
      <t>.</t>
    </r>
  </si>
  <si>
    <t>Note : VII</t>
  </si>
  <si>
    <t>Breakup of Staff welfare Expenses</t>
  </si>
  <si>
    <t>Canteen Expenses</t>
  </si>
  <si>
    <t>Family Planning Incentive</t>
  </si>
  <si>
    <t>Exgratia on Death</t>
  </si>
  <si>
    <t>Funeral Expenses</t>
  </si>
  <si>
    <t>Employees Sports and Cultural Expenses</t>
  </si>
  <si>
    <t>Cash Award to Employees</t>
  </si>
  <si>
    <t>Cash Award to Employees Children</t>
  </si>
  <si>
    <t>S.W.E Misc.Expns</t>
  </si>
  <si>
    <t>Compensation - Grants in lieu of Compassionate Employment</t>
  </si>
  <si>
    <t>Medical Reimbursement- Indore &amp; Outdoor</t>
  </si>
  <si>
    <t>Total Staff Wel Fare Expenses</t>
  </si>
  <si>
    <t>Part of Annex-VI(A) SL No.12</t>
  </si>
  <si>
    <t>Breakup of Others Expenses (Specify Item)</t>
  </si>
  <si>
    <t>General Office Expenses, Printing &amp; Stationary, Legal, Postage, Etc.</t>
  </si>
  <si>
    <t>Environment Protection and Other State Cess</t>
  </si>
  <si>
    <t>SIP Expenses</t>
  </si>
  <si>
    <t>Misc Expenses on Non Core Activities and Others</t>
  </si>
  <si>
    <t>Amortization of Deferred Revenue Expenses</t>
  </si>
  <si>
    <t>Mejia Thermal Power station</t>
  </si>
  <si>
    <t>MTPS</t>
  </si>
  <si>
    <t>Hospital Diet</t>
  </si>
  <si>
    <t>Remb.Tutionfee</t>
  </si>
  <si>
    <t>Subsidy to Central and Other Scools</t>
  </si>
  <si>
    <t>School Bus-Hiring Charges</t>
  </si>
  <si>
    <t>Refnd.StmpDuty</t>
  </si>
  <si>
    <t>Training of Personnel</t>
  </si>
  <si>
    <t>Name of the Company</t>
  </si>
  <si>
    <t>Damodar Valley Corporation</t>
  </si>
  <si>
    <t>Name of Station /Pit head or Non-pit head</t>
  </si>
  <si>
    <t>Mejia Thermal Power Station/Non-pit head</t>
  </si>
  <si>
    <t>2340 (4x210+2x250+2x500)</t>
  </si>
  <si>
    <t>Rated Steam Parameters (Also state the type of Steam turbine and Boiler)</t>
  </si>
  <si>
    <r>
      <rPr>
        <b/>
        <sz val="11"/>
        <color theme="1"/>
        <rFont val="Times New Roman"/>
        <family val="1"/>
      </rPr>
      <t xml:space="preserve">U#1-4 (4x210 MW): </t>
    </r>
    <r>
      <rPr>
        <sz val="11"/>
        <color theme="1"/>
        <rFont val="Times New Roman"/>
        <family val="1"/>
      </rPr>
      <t>MS Temp-535</t>
    </r>
    <r>
      <rPr>
        <vertAlign val="super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>C, MS Pr.-150 Kg/cm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, MS Flow-636 T/Hr., Boiler type - Corner fired wet bottom tilting burner natural circulation boiler, Turbine- BHEL KWU. </t>
    </r>
    <r>
      <rPr>
        <b/>
        <sz val="11"/>
        <color theme="1"/>
        <rFont val="Times New Roman"/>
        <family val="1"/>
      </rPr>
      <t>U#5&amp;6 (2x250 MW):</t>
    </r>
    <r>
      <rPr>
        <sz val="11"/>
        <color theme="1"/>
        <rFont val="Times New Roman"/>
        <family val="1"/>
      </rPr>
      <t xml:space="preserve"> MS Temp-537</t>
    </r>
    <r>
      <rPr>
        <vertAlign val="super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>C,MS Pr.-150 Kg/cm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, MS Flow-742 T/Hr., Boiler-Corner fired wet bottom tilting burner natural circulation boiler, Turbine- BHEL KWU, </t>
    </r>
    <r>
      <rPr>
        <b/>
        <sz val="11"/>
        <color theme="1"/>
        <rFont val="Times New Roman"/>
        <family val="1"/>
      </rPr>
      <t>U#7&amp;8 (2x500 MW):</t>
    </r>
    <r>
      <rPr>
        <sz val="11"/>
        <color theme="1"/>
        <rFont val="Times New Roman"/>
        <family val="1"/>
      </rPr>
      <t xml:space="preserve"> MS Temp-537 </t>
    </r>
    <r>
      <rPr>
        <vertAlign val="super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>C, MS Pr.-170 Kg/cm</t>
    </r>
    <r>
      <rPr>
        <vertAlign val="superscript"/>
        <sz val="11"/>
        <color theme="1"/>
        <rFont val="Times New Roman"/>
        <family val="1"/>
      </rPr>
      <t xml:space="preserve">2 </t>
    </r>
    <r>
      <rPr>
        <sz val="11"/>
        <color theme="1"/>
        <rFont val="Times New Roman"/>
        <family val="1"/>
      </rPr>
      <t>, MS Flow-1496 T/Hr., Corner fired wet bottom tilting burner forced circulation boiler, Turbine- BHEL KWU,</t>
    </r>
  </si>
  <si>
    <t>Type of BFP  (Electrical driven / Steam driven)</t>
  </si>
  <si>
    <t>U#1-6 : Electrical Driven. U#7-8: 1 no. Electical Driven &amp; 2 nos. Steam driven in each unit.</t>
  </si>
  <si>
    <t>Circulating water system (Closed cycle / Open cycle)</t>
  </si>
  <si>
    <t>Closed Cycle</t>
  </si>
  <si>
    <t>Actual Gross Generation at generator terminals</t>
  </si>
  <si>
    <t xml:space="preserve">Actual Net Generation Ex-bus </t>
  </si>
  <si>
    <t>Scheduled Generation Ex-bus (SG)</t>
  </si>
  <si>
    <t>NA</t>
  </si>
  <si>
    <t>Weighted average duration of outages (unit-wise details):</t>
  </si>
  <si>
    <t>U#1</t>
  </si>
  <si>
    <t>U#2</t>
  </si>
  <si>
    <t>U#3</t>
  </si>
  <si>
    <t>U#4</t>
  </si>
  <si>
    <t>U#5</t>
  </si>
  <si>
    <t>U#6</t>
  </si>
  <si>
    <t>U#7</t>
  </si>
  <si>
    <t>U#8</t>
  </si>
  <si>
    <t xml:space="preserve"> (Days)</t>
  </si>
  <si>
    <t xml:space="preserve">Forced Outages </t>
  </si>
  <si>
    <t>Number of start-ups:</t>
  </si>
  <si>
    <t>Annexure-IV</t>
  </si>
  <si>
    <t>Generating company: Damodar Valley Corporation</t>
  </si>
  <si>
    <t>Name of Generating station: Mejia Thermal Power Station</t>
  </si>
  <si>
    <t>Installed Capacity (MW): 2340 (4X210+2X250+2X500)</t>
  </si>
  <si>
    <t>Normative Annual Plant Availability Factor (%) approved by Commission : 83 %</t>
  </si>
  <si>
    <t>Plant Availability Factor Achieved (PAF %)</t>
  </si>
  <si>
    <t>Reason for shortfall in PAF achieved vis-à-vis NAPAF</t>
  </si>
  <si>
    <t>N/A</t>
  </si>
  <si>
    <r>
      <rPr>
        <b/>
        <sz val="11"/>
        <color theme="1"/>
        <rFont val="Times New Roman"/>
        <family val="1"/>
      </rPr>
      <t>FY 2013-14:-</t>
    </r>
    <r>
      <rPr>
        <sz val="11"/>
        <color theme="1"/>
        <rFont val="Times New Roman"/>
        <family val="1"/>
      </rPr>
      <t xml:space="preserve">Coal shortage,U#8: Damage of Y-ph GT. </t>
    </r>
    <r>
      <rPr>
        <b/>
        <sz val="11"/>
        <color theme="1"/>
        <rFont val="Times New Roman"/>
        <family val="1"/>
      </rPr>
      <t xml:space="preserve">FY 2014-15:- </t>
    </r>
    <r>
      <rPr>
        <sz val="11"/>
        <color theme="1"/>
        <rFont val="Times New Roman"/>
        <family val="1"/>
      </rPr>
      <t xml:space="preserve"> Coal shortgae, U#1: H2 gas lkg. in Generator &amp; Duct repairing,U#7: Oil contamination of Y-ph GT. </t>
    </r>
    <r>
      <rPr>
        <b/>
        <sz val="11"/>
        <color theme="1"/>
        <rFont val="Times New Roman"/>
        <family val="1"/>
      </rPr>
      <t xml:space="preserve">FY 2015-16: </t>
    </r>
    <r>
      <rPr>
        <sz val="11"/>
        <color theme="1"/>
        <rFont val="Times New Roman"/>
        <family val="1"/>
      </rPr>
      <t xml:space="preserve">Coal shortage,U#1&amp;2-Stator E/F,U#2-Bus duct failure,U#7 GT Oil contamination. </t>
    </r>
    <r>
      <rPr>
        <b/>
        <sz val="11"/>
        <color theme="1"/>
        <rFont val="Times New Roman"/>
        <family val="1"/>
      </rPr>
      <t>FY 2016-17:-</t>
    </r>
    <r>
      <rPr>
        <sz val="11"/>
        <color theme="1"/>
        <rFont val="Times New Roman"/>
        <family val="1"/>
      </rPr>
      <t>No shortfall.</t>
    </r>
  </si>
  <si>
    <t xml:space="preserve">Plant Load Factor Achieved (PLF / SG %) </t>
  </si>
  <si>
    <t>Reason for shortfall in PLF achieved vis-à-vis Target PLF</t>
  </si>
  <si>
    <t>In addition to the reason explained for shortfall of PAF achieved vis-à-vis NAPAF, Low System Demand (LSD) is the another reason for shortfall in PLF achieved vis-à-vis Target PLF</t>
  </si>
  <si>
    <t xml:space="preserve">Nox, Sox and other particulate matter emission in </t>
  </si>
  <si>
    <t>SPM</t>
  </si>
  <si>
    <t>SOx</t>
  </si>
  <si>
    <t>NOx</t>
  </si>
  <si>
    <t xml:space="preserve"> values</t>
  </si>
  <si>
    <t>Design value of emission control equipment                                    ( New norms w.e.f Dec'2017)</t>
  </si>
  <si>
    <t xml:space="preserve">U#1-3  </t>
  </si>
  <si>
    <t>102-280</t>
  </si>
  <si>
    <t>N.A</t>
  </si>
  <si>
    <t>110-317</t>
  </si>
  <si>
    <t>121-340</t>
  </si>
  <si>
    <t>130-360</t>
  </si>
  <si>
    <t>660-849</t>
  </si>
  <si>
    <t>351-848</t>
  </si>
  <si>
    <t>135-380</t>
  </si>
  <si>
    <t>671-867</t>
  </si>
  <si>
    <t>349-845</t>
  </si>
  <si>
    <t xml:space="preserve">U#4  </t>
  </si>
  <si>
    <t>86-122</t>
  </si>
  <si>
    <t>85-128</t>
  </si>
  <si>
    <t>88-137</t>
  </si>
  <si>
    <t>92-138</t>
  </si>
  <si>
    <t>100-140</t>
  </si>
  <si>
    <t xml:space="preserve">U#5 &amp; 6  </t>
  </si>
  <si>
    <t>44-89</t>
  </si>
  <si>
    <t>46-102</t>
  </si>
  <si>
    <t>45-106</t>
  </si>
  <si>
    <t>42-109</t>
  </si>
  <si>
    <t>621-782</t>
  </si>
  <si>
    <t>339-585</t>
  </si>
  <si>
    <t>46-110</t>
  </si>
  <si>
    <t>625-796</t>
  </si>
  <si>
    <t>335-582</t>
  </si>
  <si>
    <t xml:space="preserve">U# 7 &amp; 8  </t>
  </si>
  <si>
    <t>41-50</t>
  </si>
  <si>
    <t>35-50</t>
  </si>
  <si>
    <t>32-55</t>
  </si>
  <si>
    <t>642-877</t>
  </si>
  <si>
    <t>461-811</t>
  </si>
  <si>
    <t>35-60</t>
  </si>
  <si>
    <t>649-880</t>
  </si>
  <si>
    <t>465-819</t>
  </si>
  <si>
    <t>Any other use, Please specify</t>
  </si>
  <si>
    <t>Qty &amp; usages</t>
  </si>
  <si>
    <t>Fuel</t>
  </si>
  <si>
    <t>Primary Fuel:</t>
  </si>
  <si>
    <t>Coal/Lignit</t>
  </si>
  <si>
    <t>Annual Allocation or/and Requirement</t>
  </si>
  <si>
    <t>Sources of supply/procurement along with contracted quantity and grade of coal</t>
  </si>
  <si>
    <t>BCCL/ECL/MCL- W IV, W III, G-3, G-4, G-5, G-6, G-7, G-13</t>
  </si>
  <si>
    <t>BCCL/ECL/MCL-W-II, W IV, W III,G-2, G-3, G-4, G-5, G-6, G-7, G-13</t>
  </si>
  <si>
    <t>BCCL/ECL/MCL/CCL- W IV, W III, G-3, G-4, G-5, G-6, G-7, G-8, G-13</t>
  </si>
  <si>
    <t>BCCL/ECL/MCL/CCL- AT-34,W IV, W III,W-II, G-3, G-4, G-5, G-6, G-7, G-8, G-13</t>
  </si>
  <si>
    <t>IMPORTED</t>
  </si>
  <si>
    <t>FSA (Total ACQ)</t>
  </si>
  <si>
    <t>56 Lakh</t>
  </si>
  <si>
    <t xml:space="preserve">Imported </t>
  </si>
  <si>
    <t>Km (Approx.)</t>
  </si>
  <si>
    <t>BCCL-110 Km , ECL- 70 Km , CCL - 150Km , MCL - -510 Km</t>
  </si>
  <si>
    <t>Rail/Road</t>
  </si>
  <si>
    <t>Rail</t>
  </si>
  <si>
    <t>Day &amp; MT</t>
  </si>
  <si>
    <t>24 Days / 6 Lac(Approx)</t>
  </si>
  <si>
    <t>8.1.9</t>
  </si>
  <si>
    <t>8.1.10</t>
  </si>
  <si>
    <t>Minimum stock maintained for primary fuel</t>
  </si>
  <si>
    <t>8.1.11</t>
  </si>
  <si>
    <t>Avarage stock maintaned for primary fuel</t>
  </si>
  <si>
    <t>Monthwise</t>
  </si>
  <si>
    <t>Secondary Fuel:</t>
  </si>
  <si>
    <t>Annual Allocation / Requirement</t>
  </si>
  <si>
    <t>LDO (KL)</t>
  </si>
  <si>
    <t>FO (KL)</t>
  </si>
  <si>
    <t>LVFO (KL)</t>
  </si>
  <si>
    <t>I.O.C.L</t>
  </si>
  <si>
    <t>KM</t>
  </si>
  <si>
    <t>Bangaigoan- 735 Km &amp; Tinsukia- 1409 Km</t>
  </si>
  <si>
    <t>Maximum Station capability to stock secondary fuel</t>
  </si>
  <si>
    <t xml:space="preserve">Klit </t>
  </si>
  <si>
    <t>1350*5=6750 (In Main Storage Tank(MST) excluding Day Oil Tank(DOT))</t>
  </si>
  <si>
    <t>Maximum  stock of secondary oil actually maintained</t>
  </si>
  <si>
    <t>Klit(Including MST &amp; DOT)</t>
  </si>
  <si>
    <t>Minimum  stock of secondary oil actually maintained</t>
  </si>
  <si>
    <t>Avarage stock of secondary oil actually maintained (Monthly)</t>
  </si>
  <si>
    <t>Cost of Spares:</t>
  </si>
  <si>
    <t>Oil Hose Pipe         ( Rs. Lakh )</t>
  </si>
  <si>
    <t>Cost of Spares included in capital cost for the purpose of tariff</t>
  </si>
  <si>
    <t>( Rs. Lakh )</t>
  </si>
  <si>
    <t>Consumption:</t>
  </si>
  <si>
    <t>Imported coal*</t>
  </si>
  <si>
    <t>Nil</t>
  </si>
  <si>
    <t>Sport market/e-auction coal*</t>
  </si>
  <si>
    <t>Gross Calorific Value (GCV):</t>
  </si>
  <si>
    <t>As Billed</t>
  </si>
  <si>
    <t>Kcal/Kg</t>
  </si>
  <si>
    <t>As Received</t>
  </si>
  <si>
    <t>As Fired</t>
  </si>
  <si>
    <t>Imported coal</t>
  </si>
  <si>
    <t>-</t>
  </si>
  <si>
    <t>Weighted Avarage Gross Calorific value (As Billed)</t>
  </si>
  <si>
    <t>Weighted Avarage Gross Calorific value (As Received)</t>
  </si>
  <si>
    <t>Weighted Avarage Gross Calorific value (As Fired)</t>
  </si>
  <si>
    <t>Price of Coal:</t>
  </si>
  <si>
    <t>Weighted Avarage Landed price of Domestic coal</t>
  </si>
  <si>
    <t>( Rs/MT)</t>
  </si>
  <si>
    <t>Weighted Avarage Landed price of Imported coal</t>
  </si>
  <si>
    <t>Weighted Avarage Landed price of Sport market/e-auction coal</t>
  </si>
  <si>
    <t>Weighted Avarage Landed price of all the coal</t>
  </si>
  <si>
    <t>Blending:</t>
  </si>
  <si>
    <t>% &amp; MT (of the Total coal consumed)</t>
  </si>
  <si>
    <t>Blending ratio of imported coal with Domestic coal</t>
  </si>
  <si>
    <r>
      <rPr>
        <b/>
        <sz val="11"/>
        <color theme="1"/>
        <rFont val="Calibri"/>
        <family val="2"/>
        <scheme val="minor"/>
      </rPr>
      <t>Proportion of e-auction coal in the</t>
    </r>
    <r>
      <rPr>
        <sz val="11"/>
        <color theme="1"/>
        <rFont val="Calibri"/>
        <family val="2"/>
        <scheme val="minor"/>
      </rPr>
      <t xml:space="preserve"> blending</t>
    </r>
  </si>
  <si>
    <t xml:space="preserve">Actual Average coal stock maintained </t>
  </si>
  <si>
    <t>Day</t>
  </si>
  <si>
    <t xml:space="preserve"> MT</t>
  </si>
  <si>
    <t>Actual Transit&amp; Handling Losses for coal/Lignite</t>
  </si>
  <si>
    <t>Pit - Head Station</t>
  </si>
  <si>
    <t>Transit loss from non-linked mines incluing e-auction coal mines</t>
  </si>
  <si>
    <r>
      <rPr>
        <b/>
        <sz val="11"/>
        <color theme="1"/>
        <rFont val="Calibri"/>
        <family val="2"/>
        <scheme val="minor"/>
      </rPr>
      <t>Secondary Fuel Oil</t>
    </r>
    <r>
      <rPr>
        <sz val="11"/>
        <color theme="1"/>
        <rFont val="Calibri"/>
        <family val="2"/>
        <scheme val="minor"/>
      </rPr>
      <t>: (if more than one fuel used then give details of all the fuels separately)</t>
    </r>
  </si>
  <si>
    <t>Consumption/ Yearly</t>
  </si>
  <si>
    <t>LDO (in KL)</t>
  </si>
  <si>
    <t>LVFO</t>
  </si>
  <si>
    <t>HFO (in KL)</t>
  </si>
  <si>
    <t>(Kcal/Kg or Lit)</t>
  </si>
  <si>
    <t>LDO-10500 &amp; HFO-9500</t>
  </si>
  <si>
    <t>LDO-10500 &amp; LVFO-9500</t>
  </si>
  <si>
    <t>LVFO-9500</t>
  </si>
  <si>
    <t>Weighted Avarage price</t>
  </si>
  <si>
    <t>LDO (Rs per KL)</t>
  </si>
  <si>
    <t>FO (Rs per KL)</t>
  </si>
  <si>
    <t>LVFO (Rs per KL)</t>
  </si>
  <si>
    <t>Actual Avarage stock maintained</t>
  </si>
  <si>
    <t xml:space="preserve"> KL</t>
  </si>
  <si>
    <t>MTPS 1-3</t>
  </si>
  <si>
    <t>MTPS 4</t>
  </si>
  <si>
    <t>MTPS 5&amp;6</t>
  </si>
  <si>
    <t>MTPS 7&amp;8</t>
  </si>
  <si>
    <t xml:space="preserve"> Capacity</t>
  </si>
  <si>
    <t>Total MTPS- Item-wise Revenue Exp.</t>
  </si>
  <si>
    <r>
      <t xml:space="preserve">Capital spares consumed </t>
    </r>
    <r>
      <rPr>
        <b/>
        <sz val="10"/>
        <color theme="1"/>
        <rFont val="Tahoma"/>
        <family val="2"/>
      </rPr>
      <t>not included in  (A) (1)above and not claimed /allowed by Commission for</t>
    </r>
  </si>
  <si>
    <t>Number  of  A.C.substation in operation:</t>
  </si>
  <si>
    <t xml:space="preserve">(2)  400 KV </t>
  </si>
  <si>
    <t xml:space="preserve">(3)  220 KV </t>
  </si>
  <si>
    <t>(4)  132 KV</t>
  </si>
  <si>
    <t>nomenclature are as per the highest available voltage level)</t>
  </si>
  <si>
    <t xml:space="preserve">a) Capitalized </t>
  </si>
  <si>
    <t>a) Capitalized</t>
  </si>
  <si>
    <t>OPGW/SDH/MUX/PLCC/RTU Cards/DC Modules</t>
  </si>
  <si>
    <t>S. No.</t>
  </si>
  <si>
    <t>Name of Capital spare</t>
  </si>
  <si>
    <t>Qty.(Nos)</t>
  </si>
  <si>
    <t>Cost(Rs)</t>
  </si>
  <si>
    <t>OPGW cable</t>
  </si>
  <si>
    <t>20kms</t>
  </si>
  <si>
    <t>2013080/-</t>
  </si>
  <si>
    <t>Joint Box for OPGW</t>
  </si>
  <si>
    <t>9 nos</t>
  </si>
  <si>
    <t>54954/-</t>
  </si>
  <si>
    <t xml:space="preserve">Hardware for OPGW </t>
  </si>
  <si>
    <t>5 set</t>
  </si>
  <si>
    <t>100960/-</t>
  </si>
  <si>
    <t>Optical Power Meter</t>
  </si>
  <si>
    <t>1 no</t>
  </si>
  <si>
    <t>86613/-</t>
  </si>
  <si>
    <t>OTDR</t>
  </si>
  <si>
    <t>329130/-</t>
  </si>
  <si>
    <t>Optical Attenuator</t>
  </si>
  <si>
    <t>83148/-</t>
  </si>
  <si>
    <t>Optical Talk Set</t>
  </si>
  <si>
    <t>127032/-</t>
  </si>
  <si>
    <t>Optical Fibre Fusion Splicer</t>
  </si>
  <si>
    <t>358001/-</t>
  </si>
  <si>
    <t>Calibrated fibre</t>
  </si>
  <si>
    <t>17322/-</t>
  </si>
  <si>
    <t>SDH analyser(upto STM-16)</t>
  </si>
  <si>
    <t>742500/-</t>
  </si>
  <si>
    <t>BER Tester</t>
  </si>
  <si>
    <t>72000/-</t>
  </si>
  <si>
    <t>Digital Multi-Meter</t>
  </si>
  <si>
    <t>6750/-</t>
  </si>
  <si>
    <t>Ethernet tester</t>
  </si>
  <si>
    <t>112500/-</t>
  </si>
  <si>
    <t>SDH Equipment (STM-4 MADM 3 MSP)</t>
  </si>
  <si>
    <t>2 sets</t>
  </si>
  <si>
    <t>196446/-</t>
  </si>
  <si>
    <t>S4.1(STM-4 MADM 3 MSP)</t>
  </si>
  <si>
    <t>135716/-</t>
  </si>
  <si>
    <t>L4.1(STM-4 MADM 3 MSP)</t>
  </si>
  <si>
    <t>35691/-</t>
  </si>
  <si>
    <t>L4.2(STM-4 MADM 3 MSP)</t>
  </si>
  <si>
    <t>48093/-</t>
  </si>
  <si>
    <t>E1  Interface card (STM-4 MADM 3 MSP)</t>
  </si>
  <si>
    <t>82515/-</t>
  </si>
  <si>
    <t>Ethernet interfaces 10/100 Mbps with Layer-2 switching (Minimum 4 interfaces per card.) (STM-4 MADM 3 MSP)</t>
  </si>
  <si>
    <t>202194/-</t>
  </si>
  <si>
    <t>SDH Equipment (STM-4 MADM 5 MSP)</t>
  </si>
  <si>
    <t>1 sets</t>
  </si>
  <si>
    <t>98223/-</t>
  </si>
  <si>
    <t>S4.1(STM-4 MADM 5 MSP)</t>
  </si>
  <si>
    <t>33929/-</t>
  </si>
  <si>
    <t>L4.1(STM-4 MADM 5 MSP)</t>
  </si>
  <si>
    <t>E1  Interface card (STM-4 MADM 5 MSP)</t>
  </si>
  <si>
    <t>27505/-</t>
  </si>
  <si>
    <t>Ethernet interfaces 10/100 Mbps with Layer-2 switching (Minimum 4 interfaces per card.) (STM-4 MADM 5 MSP)</t>
  </si>
  <si>
    <t>67398/-</t>
  </si>
  <si>
    <t>SDH Equipment (STM-16 MADM 3 MSP)</t>
  </si>
  <si>
    <t>721950/-</t>
  </si>
  <si>
    <t>S16.1(STM-16 MADM 3 MSP)</t>
  </si>
  <si>
    <t>119652/-</t>
  </si>
  <si>
    <t>L16.2(STM-16 MADM 3 MSP)</t>
  </si>
  <si>
    <t>70153/-</t>
  </si>
  <si>
    <t>S4.1(STM-16 MADM 3 MSP)</t>
  </si>
  <si>
    <t>62974/-</t>
  </si>
  <si>
    <t>L4.1(STM-16 MADM 3 MSP)</t>
  </si>
  <si>
    <t>66061/-</t>
  </si>
  <si>
    <t>L4.2(STM-16 MADM 3 MSP)</t>
  </si>
  <si>
    <t>69378/-</t>
  </si>
  <si>
    <t>S 1.1(STM-16 MADM 3 MSP)</t>
  </si>
  <si>
    <t>18598/-</t>
  </si>
  <si>
    <t>E1  Interface card (STM-16 MADM 3 MSP)</t>
  </si>
  <si>
    <t>85970/-</t>
  </si>
  <si>
    <t>Ethernet interfaces 10/100 Mbps with Layer-2 switching (Minimum 4 interfaces per card.) (STM-16 MADM 3 MSP)</t>
  </si>
  <si>
    <t>210874/-</t>
  </si>
  <si>
    <t>2 wire FXS for PDH</t>
  </si>
  <si>
    <t>25701/-</t>
  </si>
  <si>
    <t>4 wire (E&amp;M) for PDH</t>
  </si>
  <si>
    <t>51183/-</t>
  </si>
  <si>
    <t>Asynchronous Sub Channels data cards</t>
  </si>
  <si>
    <t>22809/-</t>
  </si>
  <si>
    <t>2 wire FXO for PDH</t>
  </si>
  <si>
    <t>17061/-</t>
  </si>
  <si>
    <t>Digital Access Cross Connect Switch (DACS)</t>
  </si>
  <si>
    <t>Common cards, Power supply cards, power cabling, other hardware &amp; accessories (each)</t>
  </si>
  <si>
    <t>193005/-</t>
  </si>
  <si>
    <t>Drop &amp; Insert Multiplexer</t>
  </si>
  <si>
    <t>3 sets</t>
  </si>
  <si>
    <t>141864/-</t>
  </si>
  <si>
    <t>MCCB/MCB-2P/ Contactor/ Timer/ Relay of each type &amp; rating (as applicable) for DCPS</t>
  </si>
  <si>
    <t>219542/-</t>
  </si>
  <si>
    <t>Table-1 - Details of Communication system in Commercial Operation</t>
  </si>
  <si>
    <t>OPGW communication links in operation(in Kms)</t>
  </si>
  <si>
    <t>Number of wideband Communication Nodes in operation</t>
  </si>
  <si>
    <t>Number of RTUs in Operation</t>
  </si>
  <si>
    <t>Number of PLCC links in Operation</t>
  </si>
  <si>
    <t>Number of Auxiliary Power supply Nodes in Operation</t>
  </si>
  <si>
    <t>Table-2 Cost of Outsourcing of Services</t>
  </si>
  <si>
    <t>26 lacs</t>
  </si>
  <si>
    <t>21.7 lacs</t>
  </si>
  <si>
    <t>27.9 lacs</t>
  </si>
  <si>
    <t>28 lacs</t>
  </si>
  <si>
    <t>28.66lacs</t>
  </si>
  <si>
    <t>4.8 Lacs</t>
  </si>
  <si>
    <t>6.15 Lacs</t>
  </si>
  <si>
    <t>Auxiliary power supply O&amp;M</t>
  </si>
  <si>
    <t>2.3 Lacs</t>
  </si>
  <si>
    <t>0.6 Lacs</t>
  </si>
  <si>
    <t>Hiring charges of Band width</t>
  </si>
  <si>
    <t>Table-3   Region wise information (average for the year, but otherwise total for the region) for Communication System</t>
  </si>
  <si>
    <t>(No)</t>
  </si>
  <si>
    <t>Average length of OPGW links in operation</t>
  </si>
  <si>
    <t>(in Kms)</t>
  </si>
  <si>
    <t>Number of Remote Terminal Unit(RTUs)</t>
  </si>
  <si>
    <t>31(5 SAS)</t>
  </si>
  <si>
    <t>32(6 SAS)</t>
  </si>
  <si>
    <t>47(6 SAS)</t>
  </si>
  <si>
    <t>Number of auxiliary power supply (DC) nodes</t>
  </si>
  <si>
    <t>Number of employees engaged in O&amp;M of RTU and communication system</t>
  </si>
  <si>
    <t>1)Executive</t>
  </si>
  <si>
    <t>2)Non-executive</t>
  </si>
  <si>
    <t>3)Outsourced</t>
  </si>
  <si>
    <t>Average outage duration for</t>
  </si>
  <si>
    <t xml:space="preserve">  b)RTUs</t>
  </si>
  <si>
    <t xml:space="preserve">  c)PLCC</t>
  </si>
  <si>
    <t>Not recorded</t>
  </si>
  <si>
    <t>Cost of initial spares</t>
  </si>
  <si>
    <t>a)Capitalized</t>
  </si>
  <si>
    <t>b)In stock</t>
  </si>
  <si>
    <t>c)Consumed</t>
  </si>
  <si>
    <t>(Rs in Lakh)</t>
  </si>
  <si>
    <t>Cost of O&amp;M spares</t>
  </si>
  <si>
    <t>a)Consumed</t>
  </si>
  <si>
    <t>O&amp;M expenses of PMU incurred in the region</t>
  </si>
  <si>
    <t>Not available</t>
  </si>
  <si>
    <t>(Note: separate note on utilization of PMU is to be given along with benefit availed during the year)</t>
  </si>
  <si>
    <t>d)Auxiliary power supply    system</t>
  </si>
  <si>
    <t xml:space="preserve">   a)Wideband   communication links        </t>
  </si>
  <si>
    <t>Details of Operation and Maintenance Expenses of Transmission O&amp;M Service</t>
  </si>
  <si>
    <t>(To be filled for each of the Transmission region)</t>
  </si>
  <si>
    <t>Name of the transmission System</t>
  </si>
  <si>
    <t xml:space="preserve">DVC </t>
  </si>
  <si>
    <t>Repair &amp; Maintenance Expenses :</t>
  </si>
  <si>
    <t>Repairs of Plant &amp; Mechinery</t>
  </si>
  <si>
    <t>Consumption of Spares (not capitalized)</t>
  </si>
  <si>
    <t>Sub-total ( R&amp;M Expenses)</t>
  </si>
  <si>
    <t>Administrative &amp; General Expenses :</t>
  </si>
  <si>
    <t>Security (General)</t>
  </si>
  <si>
    <t>Advertisement &amp; Publicity</t>
  </si>
  <si>
    <t>Sub-Total (Administrative &amp; Gen Expenses)</t>
  </si>
  <si>
    <t>c)  Pension  (Cont. to Pension &amp; Gratuity)</t>
  </si>
  <si>
    <t>Any Other Expenses</t>
  </si>
  <si>
    <t>Sub Total (1 to 10)</t>
  </si>
  <si>
    <t>Staff Welfare Misc.Expns</t>
  </si>
  <si>
    <t>Part of Annex-VI(B-1) SL No.28</t>
  </si>
  <si>
    <t>Breakup of Any other A&amp;G expenses (Provide details)</t>
  </si>
  <si>
    <t xml:space="preserve">R&amp;M Office Equipment &amp; House Building </t>
  </si>
  <si>
    <t>Postage,Telegram &amp; Office General Expences</t>
  </si>
  <si>
    <t>Details of Operation and Maintenance Expenses of Communication System O&amp;M Service</t>
  </si>
  <si>
    <t>Annexure VIII</t>
  </si>
  <si>
    <t>Details of O &amp; M expenses (At Corporate level / Regional Level)</t>
  </si>
  <si>
    <t>Corporate Expenses</t>
  </si>
  <si>
    <t>Breakup of Corporate Expenses (Aggregate at Company level)</t>
  </si>
  <si>
    <t xml:space="preserve">Any Other Expenses </t>
  </si>
  <si>
    <t>Repair &amp; Maintenance</t>
  </si>
  <si>
    <t xml:space="preserve"> - Communication</t>
  </si>
  <si>
    <t>Sub Total (Administrative Expenses)</t>
  </si>
  <si>
    <t>Donation</t>
  </si>
  <si>
    <t>Total ( 1 to 6 )</t>
  </si>
  <si>
    <t>Less Recoveries ( if any)</t>
  </si>
  <si>
    <t>Allocation of Corporate Expenses</t>
  </si>
  <si>
    <t>power Generation / Transmission O&amp;M</t>
  </si>
  <si>
    <t>Project management/Project Under Construction</t>
  </si>
  <si>
    <t>Any Other</t>
  </si>
  <si>
    <t>Note : Heads Indicated above are illustrative. Generating Companies or the transmission utilities may furnish the allocations in</t>
  </si>
  <si>
    <t xml:space="preserve"> different functional activities suited to their company.</t>
  </si>
  <si>
    <t>( C)</t>
  </si>
  <si>
    <t>Allocation of Corporated Expenses relating to functional activity of power Generation</t>
  </si>
  <si>
    <t xml:space="preserve"> or the transmission to various generating stations or the transmission  region/systems as the case may be.</t>
  </si>
  <si>
    <t>Generating station 1 / Transmission Region 1</t>
  </si>
  <si>
    <t>Generating station 2 / Transmission Region 2</t>
  </si>
  <si>
    <t>Note :</t>
  </si>
  <si>
    <t>Year wise audited actual O&amp;M expenses submitted for the period 2012-13 to 2016-17 should be clearly indicating the following :</t>
  </si>
  <si>
    <t>(i) Explanation / Justification for year to year variation of more than (+ - ) 10% in any head of O&amp;M expenses.</t>
  </si>
  <si>
    <t>(ii) Details of Expenditure under the head "others".</t>
  </si>
  <si>
    <t>(iii) Details of amount indicated under the head "Revenues/Recoveries".</t>
  </si>
  <si>
    <t xml:space="preserve">(iv) Details of arrears and prior period adjustments included in the data for the period 2012-13 to 2016-17, </t>
  </si>
  <si>
    <t>if any, pertaining to period prior to the year 2012-13 should be mentioned seperately in the following format.</t>
  </si>
  <si>
    <t>(V) Seperately furnish the details of abnormal expenses, if any.</t>
  </si>
  <si>
    <t>(VI) Future provision pertaining to period beyond 2016-17 made in the employee cost or any other head during 12-13 to 16-17</t>
  </si>
  <si>
    <t>towards wage revision/arrears or for any other reason shall be provided seperately.</t>
  </si>
  <si>
    <t>(vii) Details of Regional level expenses to be provided seperately giving methodology of allocatoion of regional expenses.</t>
  </si>
  <si>
    <t xml:space="preserve">DVC Integrated T &amp; D Loss </t>
  </si>
  <si>
    <t>Pro-forma for furnishing Actual annual performance/operational expenses for the Transmission Systems of DVC for the 5-year period from 2012-13 to 2016-17</t>
  </si>
  <si>
    <t>Annexure –I SH 1/4 Unitwise</t>
  </si>
  <si>
    <r>
      <t>Annexure-I</t>
    </r>
    <r>
      <rPr>
        <b/>
        <sz val="10"/>
        <color theme="1"/>
        <rFont val="Tahoma"/>
        <family val="2"/>
      </rPr>
      <t xml:space="preserve"> </t>
    </r>
    <r>
      <rPr>
        <b/>
        <u/>
        <sz val="10"/>
        <color theme="1"/>
        <rFont val="Tahoma"/>
        <family val="2"/>
      </rPr>
      <t>SH 3/4</t>
    </r>
  </si>
  <si>
    <t>(1) 765KV</t>
  </si>
  <si>
    <t>(2)  400 KV</t>
  </si>
  <si>
    <r>
      <t>Total number of employees</t>
    </r>
    <r>
      <rPr>
        <b/>
        <sz val="8"/>
        <color theme="1"/>
        <rFont val="Arial"/>
        <family val="2"/>
      </rPr>
      <t xml:space="preserve">* </t>
    </r>
    <r>
      <rPr>
        <sz val="10"/>
        <color theme="1"/>
        <rFont val="Arial"/>
        <family val="2"/>
      </rPr>
      <t>engaged in sub-station O&amp;M</t>
    </r>
  </si>
  <si>
    <t>(No. &amp; cost)</t>
  </si>
  <si>
    <r>
      <t>Total number of employees</t>
    </r>
    <r>
      <rPr>
        <b/>
        <sz val="8"/>
        <color theme="1"/>
        <rFont val="Arial"/>
        <family val="2"/>
      </rPr>
      <t>*</t>
    </r>
    <r>
      <rPr>
        <sz val="10"/>
        <color theme="1"/>
        <rFont val="Arial"/>
        <family val="2"/>
      </rPr>
      <t>engaged in O&amp;M of Transmission</t>
    </r>
  </si>
  <si>
    <r>
      <t xml:space="preserve">Capital spares consumed </t>
    </r>
    <r>
      <rPr>
        <b/>
        <sz val="11"/>
        <rFont val="Tahoma"/>
        <family val="2"/>
      </rPr>
      <t>not included in  (A) (1)above and not claimed /allowed by Commission for</t>
    </r>
  </si>
  <si>
    <r>
      <t xml:space="preserve">I. </t>
    </r>
    <r>
      <rPr>
        <b/>
        <sz val="11"/>
        <rFont val="Arial"/>
        <family val="2"/>
      </rPr>
      <t xml:space="preserve">The details of Corporate Expenses and the methodology of allocation of corporate expenses </t>
    </r>
    <r>
      <rPr>
        <sz val="11"/>
        <rFont val="Arial"/>
        <family val="2"/>
      </rPr>
      <t xml:space="preserve">to various functional activities and allocation of Corporate expenses pertaining to power generation/transmission system to each operating stations/ transmission region/system and stations/transmission region/system under construction </t>
    </r>
    <r>
      <rPr>
        <b/>
        <sz val="11"/>
        <rFont val="Arial"/>
        <family val="2"/>
      </rPr>
      <t xml:space="preserve">should be clearly specified in ANNEXURE-VIII </t>
    </r>
    <r>
      <rPr>
        <sz val="11"/>
        <rFont val="Arial"/>
        <family val="2"/>
      </rPr>
      <t>as provided here separately.</t>
    </r>
  </si>
  <si>
    <r>
      <t xml:space="preserve">IX. Details of </t>
    </r>
    <r>
      <rPr>
        <b/>
        <sz val="11"/>
        <rFont val="Arial"/>
        <family val="2"/>
      </rPr>
      <t>capital spares consumed each year which were not claimed/allowed in the tariff</t>
    </r>
  </si>
  <si>
    <r>
      <t xml:space="preserve">should be furnished </t>
    </r>
    <r>
      <rPr>
        <b/>
        <sz val="11"/>
        <rFont val="Arial"/>
        <family val="2"/>
      </rPr>
      <t>giving item wise unit price and quantity consumed</t>
    </r>
    <r>
      <rPr>
        <sz val="11"/>
        <rFont val="Arial"/>
        <family val="2"/>
      </rPr>
      <t>.</t>
    </r>
  </si>
  <si>
    <t xml:space="preserve"> Others (Specify )- Share of Subsidiary Activity</t>
  </si>
  <si>
    <t>IX. Details of capital spares consumed each year which were not claimed/allowed in the tariff</t>
  </si>
  <si>
    <t>should be furnished giving item wise unit price and quantity consumed.</t>
  </si>
  <si>
    <t>DVC</t>
  </si>
  <si>
    <t>Capital spares consumed not included in  (A) (1)above and not claimed /allowed by Commission for</t>
  </si>
  <si>
    <t xml:space="preserve"> </t>
  </si>
  <si>
    <t>FY 2013-14</t>
  </si>
  <si>
    <t>FY 2014-15</t>
  </si>
  <si>
    <t>FY 2016-17</t>
  </si>
  <si>
    <t>FY 2015-16</t>
  </si>
  <si>
    <t>Name of Generating  Station …………MTPS 1-3</t>
  </si>
  <si>
    <t>Name of Generating  Station  - MTPS 4</t>
  </si>
  <si>
    <t>Annexure-V ©</t>
  </si>
  <si>
    <t>COD of Units/Station …… Feb' 2005</t>
  </si>
  <si>
    <t>COD of Units/Station …………… Sep' 1999</t>
  </si>
  <si>
    <t>Statement of details of Fixed Assets of  TRANSMISSION-TOTAL of T &amp; D Net work of DVC, Opening Balance as on 31.03.12 &amp; Additional Capitalisation during  2012-13 to 2016-17 &amp; Closing Balance as on 31.03.2017 as Annual Report</t>
  </si>
  <si>
    <t>(TRANSMISSION-TOTAL)</t>
  </si>
  <si>
    <t>(Amount in Rs.)</t>
  </si>
  <si>
    <t>Cost Code No.</t>
  </si>
  <si>
    <t>As on 31.03.12</t>
  </si>
  <si>
    <t>Add-Cap : 2012-13</t>
  </si>
  <si>
    <t>As on 31.03.13</t>
  </si>
  <si>
    <t>Add-Cap : 2013-14</t>
  </si>
  <si>
    <t>As on 31.03.14</t>
  </si>
  <si>
    <t>Add-Cap : 2014-15</t>
  </si>
  <si>
    <t>As on 31.03.15</t>
  </si>
  <si>
    <t>Add-Cap : 2015-16</t>
  </si>
  <si>
    <t>As on 31.03.16</t>
  </si>
  <si>
    <t>Add-Cap : 2016-17</t>
  </si>
  <si>
    <t>As on 31.03.17</t>
  </si>
  <si>
    <t>001</t>
  </si>
  <si>
    <t>Land &amp; Land Rights</t>
  </si>
  <si>
    <t>002</t>
  </si>
  <si>
    <t>Buildings</t>
  </si>
  <si>
    <t>003</t>
  </si>
  <si>
    <t>Roads Bridges &amp; Railway Sidings</t>
  </si>
  <si>
    <t>008</t>
  </si>
  <si>
    <t>Power House Plant &amp; machinery</t>
  </si>
  <si>
    <t>Machinery &amp; Equipment-Workshop (FA)</t>
  </si>
  <si>
    <t>012</t>
  </si>
  <si>
    <t>Substation Equipment</t>
  </si>
  <si>
    <t>013</t>
  </si>
  <si>
    <t>Switch Gear</t>
  </si>
  <si>
    <t>014</t>
  </si>
  <si>
    <t>Tower Poles &amp; Fixtures</t>
  </si>
  <si>
    <t>015</t>
  </si>
  <si>
    <t>Construction Equipment</t>
  </si>
  <si>
    <t>016</t>
  </si>
  <si>
    <t>Other Assets</t>
  </si>
  <si>
    <t>099</t>
  </si>
  <si>
    <t>Expenses Pending Allocation</t>
  </si>
  <si>
    <t>Total :</t>
  </si>
  <si>
    <t>Details of Spares</t>
  </si>
  <si>
    <t>Regional Spares</t>
  </si>
  <si>
    <t>Spares Consumed</t>
  </si>
  <si>
    <t>210 MW x 3</t>
  </si>
  <si>
    <t>210 MW x 1</t>
  </si>
  <si>
    <t>250 MW x 2</t>
  </si>
  <si>
    <t>500 MW x 2</t>
  </si>
  <si>
    <t>Part of Annex-VI(A) SL No.7.2</t>
  </si>
  <si>
    <t>Part of Annex-VI(B-1) SL No. 7.2.g</t>
  </si>
  <si>
    <t xml:space="preserve">Note: Prepared based on actual expenditure provided in Annexure VI(A) in the ratio of Installed Capacity of the Plant. This expenditure excludes share of Corporate O&amp;M expenditure. </t>
  </si>
</sst>
</file>

<file path=xl/styles.xml><?xml version="1.0" encoding="utf-8"?>
<styleSheet xmlns="http://schemas.openxmlformats.org/spreadsheetml/2006/main">
  <numFmts count="6">
    <numFmt numFmtId="164" formatCode="_(* #,##0.00_);_(* \(#,##0.00\);_(* &quot;-&quot;??_);_(@_)"/>
    <numFmt numFmtId="165" formatCode="_(* #,##0.000_);_(* \(#,##0.000\);_(* &quot;-&quot;??_);_(@_)"/>
    <numFmt numFmtId="166" formatCode="0.0"/>
    <numFmt numFmtId="167" formatCode="0.000"/>
    <numFmt numFmtId="168" formatCode="_(* #,##0_);_(* \(#,##0\);_(* &quot;-&quot;??_);_(@_)"/>
    <numFmt numFmtId="169" formatCode="_ * #,##0_ ;_ * \-#,##0_ ;_ * &quot;-&quot;??_ ;_ @_ "/>
  </numFmts>
  <fonts count="83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3"/>
      <color theme="1"/>
      <name val="Arial"/>
      <family val="2"/>
    </font>
    <font>
      <sz val="6.5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Bookman Old Style"/>
      <family val="1"/>
    </font>
    <font>
      <i/>
      <sz val="11"/>
      <color theme="1"/>
      <name val="Arial"/>
      <family val="2"/>
    </font>
    <font>
      <b/>
      <sz val="12"/>
      <color theme="1"/>
      <name val="Times New Roman"/>
      <family val="1"/>
    </font>
    <font>
      <b/>
      <sz val="14"/>
      <color theme="1"/>
      <name val="Arial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Arial"/>
      <family val="2"/>
    </font>
    <font>
      <b/>
      <u/>
      <sz val="10"/>
      <color theme="1"/>
      <name val="Tahoma"/>
      <family val="2"/>
    </font>
    <font>
      <b/>
      <sz val="10"/>
      <color theme="1"/>
      <name val="Tahoma"/>
      <family val="2"/>
    </font>
    <font>
      <sz val="13"/>
      <color theme="1"/>
      <name val="Tahoma"/>
      <family val="2"/>
    </font>
    <font>
      <sz val="12"/>
      <color theme="1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b/>
      <u/>
      <sz val="12"/>
      <color theme="1"/>
      <name val="Arial"/>
      <family val="2"/>
    </font>
    <font>
      <sz val="5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3"/>
      <color theme="1"/>
      <name val="Times New Roman"/>
      <family val="1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12"/>
      <color theme="1"/>
      <name val="Calibri"/>
      <family val="2"/>
      <scheme val="minor"/>
    </font>
    <font>
      <sz val="7"/>
      <color theme="1"/>
      <name val="Arial"/>
      <family val="2"/>
    </font>
    <font>
      <sz val="14"/>
      <color theme="1"/>
      <name val="Arial"/>
      <family val="2"/>
    </font>
    <font>
      <i/>
      <sz val="10"/>
      <color theme="1"/>
      <name val="Arial"/>
      <family val="2"/>
    </font>
    <font>
      <sz val="5"/>
      <color theme="1"/>
      <name val="Arial"/>
      <family val="2"/>
    </font>
    <font>
      <b/>
      <sz val="8.5"/>
      <color theme="1"/>
      <name val="Arial Narrow"/>
      <family val="2"/>
    </font>
    <font>
      <i/>
      <sz val="9"/>
      <color theme="1"/>
      <name val="Arial Narrow"/>
      <family val="2"/>
    </font>
    <font>
      <sz val="10"/>
      <color rgb="FF000000"/>
      <name val="Arial"/>
      <family val="2"/>
    </font>
    <font>
      <b/>
      <sz val="8"/>
      <color rgb="FF000000"/>
      <name val="Courier"/>
      <family val="3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Tahoma"/>
      <family val="2"/>
    </font>
    <font>
      <b/>
      <sz val="14"/>
      <name val="Arial"/>
      <family val="2"/>
    </font>
    <font>
      <b/>
      <sz val="12"/>
      <name val="Times New Roman"/>
      <family val="1"/>
    </font>
    <font>
      <b/>
      <sz val="12"/>
      <name val="Tahoma"/>
      <family val="2"/>
    </font>
    <font>
      <b/>
      <sz val="11"/>
      <name val="Calibri"/>
      <family val="2"/>
      <scheme val="minor"/>
    </font>
    <font>
      <b/>
      <sz val="10"/>
      <name val="Tahoma"/>
      <family val="2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Helvetica"/>
    </font>
    <font>
      <sz val="10"/>
      <name val="Helvetica"/>
    </font>
    <font>
      <sz val="10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Courier"/>
      <family val="3"/>
    </font>
    <font>
      <b/>
      <sz val="14"/>
      <color theme="1"/>
      <name val="Calibri"/>
      <family val="2"/>
      <scheme val="minor"/>
    </font>
    <font>
      <sz val="10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sz val="14"/>
      <name val="Trebuchet MS"/>
      <family val="2"/>
    </font>
    <font>
      <b/>
      <sz val="14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9" fillId="0" borderId="0"/>
    <xf numFmtId="164" fontId="49" fillId="0" borderId="0" applyFont="0" applyFill="0" applyBorder="0" applyAlignment="0" applyProtection="0"/>
  </cellStyleXfs>
  <cellXfs count="15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/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left" vertical="top"/>
    </xf>
    <xf numFmtId="0" fontId="0" fillId="0" borderId="10" xfId="0" applyBorder="1" applyAlignment="1">
      <alignment horizontal="center" vertical="top"/>
    </xf>
    <xf numFmtId="0" fontId="0" fillId="0" borderId="13" xfId="0" applyBorder="1" applyAlignment="1">
      <alignment horizontal="left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left" vertical="top"/>
    </xf>
    <xf numFmtId="0" fontId="12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0" fillId="0" borderId="0" xfId="0" applyAlignment="1">
      <alignment vertical="top"/>
    </xf>
    <xf numFmtId="0" fontId="3" fillId="0" borderId="10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19" xfId="0" applyBorder="1" applyAlignment="1">
      <alignment wrapText="1"/>
    </xf>
    <xf numFmtId="0" fontId="13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64" fontId="4" fillId="0" borderId="16" xfId="1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5" fillId="0" borderId="0" xfId="0" applyFont="1" applyBorder="1"/>
    <xf numFmtId="0" fontId="15" fillId="0" borderId="40" xfId="0" applyFont="1" applyBorder="1"/>
    <xf numFmtId="0" fontId="15" fillId="0" borderId="21" xfId="0" applyFont="1" applyBorder="1"/>
    <xf numFmtId="0" fontId="15" fillId="0" borderId="24" xfId="0" applyFont="1" applyBorder="1"/>
    <xf numFmtId="0" fontId="5" fillId="0" borderId="50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0" fillId="0" borderId="0" xfId="0" applyBorder="1"/>
    <xf numFmtId="0" fontId="20" fillId="0" borderId="3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20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22" fillId="0" borderId="12" xfId="0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21" fillId="0" borderId="15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1" fillId="0" borderId="16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21" fillId="0" borderId="15" xfId="0" applyFont="1" applyBorder="1" applyAlignment="1">
      <alignment vertical="top" wrapText="1"/>
    </xf>
    <xf numFmtId="0" fontId="19" fillId="0" borderId="1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0" fillId="0" borderId="0" xfId="0" applyBorder="1" applyAlignment="1"/>
    <xf numFmtId="0" fontId="21" fillId="0" borderId="40" xfId="0" applyFont="1" applyBorder="1" applyAlignment="1">
      <alignment vertical="top" wrapText="1"/>
    </xf>
    <xf numFmtId="0" fontId="1" fillId="0" borderId="39" xfId="0" applyFont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3" fillId="0" borderId="27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6" xfId="0" applyFont="1" applyBorder="1" applyAlignment="1">
      <alignment vertical="center" wrapText="1"/>
    </xf>
    <xf numFmtId="0" fontId="3" fillId="0" borderId="54" xfId="0" applyFont="1" applyBorder="1" applyAlignment="1">
      <alignment vertical="center" wrapText="1"/>
    </xf>
    <xf numFmtId="0" fontId="3" fillId="0" borderId="58" xfId="0" applyFont="1" applyBorder="1" applyAlignment="1">
      <alignment horizontal="center" vertical="center" wrapText="1"/>
    </xf>
    <xf numFmtId="0" fontId="4" fillId="0" borderId="58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3" fillId="0" borderId="58" xfId="0" applyFont="1" applyBorder="1" applyAlignment="1">
      <alignment vertical="center" wrapText="1"/>
    </xf>
    <xf numFmtId="0" fontId="3" fillId="0" borderId="59" xfId="0" applyFont="1" applyBorder="1" applyAlignment="1">
      <alignment vertical="center" wrapText="1"/>
    </xf>
    <xf numFmtId="0" fontId="3" fillId="0" borderId="59" xfId="0" applyFont="1" applyBorder="1" applyAlignment="1">
      <alignment horizontal="center" vertical="center" wrapText="1"/>
    </xf>
    <xf numFmtId="0" fontId="4" fillId="0" borderId="59" xfId="0" applyFont="1" applyBorder="1" applyAlignment="1">
      <alignment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 indent="15"/>
    </xf>
    <xf numFmtId="0" fontId="24" fillId="0" borderId="0" xfId="0" applyFont="1" applyAlignment="1">
      <alignment horizontal="justify" vertical="center"/>
    </xf>
    <xf numFmtId="0" fontId="23" fillId="0" borderId="38" xfId="0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0" fontId="4" fillId="0" borderId="52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3" fillId="0" borderId="58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vertical="center" wrapText="1"/>
    </xf>
    <xf numFmtId="0" fontId="3" fillId="0" borderId="52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0" fillId="0" borderId="16" xfId="0" applyBorder="1" applyAlignment="1"/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40" xfId="0" applyBorder="1" applyAlignment="1"/>
    <xf numFmtId="0" fontId="27" fillId="0" borderId="39" xfId="0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3" fillId="0" borderId="65" xfId="0" applyFont="1" applyBorder="1" applyAlignment="1">
      <alignment horizontal="center" vertical="center" wrapText="1"/>
    </xf>
    <xf numFmtId="0" fontId="3" fillId="0" borderId="66" xfId="0" applyFont="1" applyBorder="1" applyAlignment="1">
      <alignment vertical="center" wrapText="1"/>
    </xf>
    <xf numFmtId="0" fontId="3" fillId="0" borderId="68" xfId="0" applyFont="1" applyBorder="1" applyAlignment="1">
      <alignment horizontal="center" vertical="center" wrapText="1"/>
    </xf>
    <xf numFmtId="0" fontId="0" fillId="0" borderId="69" xfId="0" applyBorder="1"/>
    <xf numFmtId="0" fontId="4" fillId="0" borderId="71" xfId="0" applyFont="1" applyBorder="1" applyAlignment="1">
      <alignment vertical="center" wrapText="1"/>
    </xf>
    <xf numFmtId="0" fontId="0" fillId="0" borderId="71" xfId="0" applyBorder="1"/>
    <xf numFmtId="0" fontId="0" fillId="0" borderId="72" xfId="0" applyBorder="1"/>
    <xf numFmtId="0" fontId="0" fillId="0" borderId="68" xfId="0" applyBorder="1" applyAlignment="1">
      <alignment horizontal="center"/>
    </xf>
    <xf numFmtId="0" fontId="25" fillId="0" borderId="68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0" fillId="0" borderId="19" xfId="0" applyBorder="1" applyAlignment="1"/>
    <xf numFmtId="0" fontId="0" fillId="0" borderId="20" xfId="0" applyBorder="1" applyAlignment="1"/>
    <xf numFmtId="0" fontId="15" fillId="0" borderId="0" xfId="0" applyFont="1" applyAlignment="1">
      <alignment horizontal="left"/>
    </xf>
    <xf numFmtId="0" fontId="4" fillId="0" borderId="0" xfId="0" applyFont="1" applyBorder="1" applyAlignment="1">
      <alignment vertical="center" wrapText="1"/>
    </xf>
    <xf numFmtId="0" fontId="0" fillId="0" borderId="39" xfId="0" applyBorder="1"/>
    <xf numFmtId="0" fontId="15" fillId="0" borderId="39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1" xfId="0" applyFont="1" applyBorder="1" applyAlignment="1">
      <alignment wrapText="1"/>
    </xf>
    <xf numFmtId="0" fontId="15" fillId="0" borderId="21" xfId="0" applyFont="1" applyBorder="1" applyAlignment="1">
      <alignment horizontal="center" wrapText="1"/>
    </xf>
    <xf numFmtId="0" fontId="3" fillId="0" borderId="6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7" xfId="0" applyBorder="1" applyAlignment="1"/>
    <xf numFmtId="0" fontId="4" fillId="0" borderId="57" xfId="0" applyFont="1" applyBorder="1" applyAlignment="1">
      <alignment vertical="center"/>
    </xf>
    <xf numFmtId="0" fontId="0" fillId="0" borderId="66" xfId="0" applyBorder="1"/>
    <xf numFmtId="0" fontId="0" fillId="0" borderId="67" xfId="0" applyBorder="1"/>
    <xf numFmtId="0" fontId="4" fillId="0" borderId="57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3" fillId="0" borderId="66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57" xfId="0" applyFont="1" applyBorder="1" applyAlignment="1">
      <alignment vertical="center" wrapText="1"/>
    </xf>
    <xf numFmtId="0" fontId="3" fillId="0" borderId="1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3" fillId="0" borderId="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top" wrapText="1"/>
    </xf>
    <xf numFmtId="16" fontId="3" fillId="0" borderId="52" xfId="0" applyNumberFormat="1" applyFont="1" applyBorder="1" applyAlignment="1">
      <alignment horizontal="center" vertical="center"/>
    </xf>
    <xf numFmtId="16" fontId="3" fillId="0" borderId="51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16" fontId="3" fillId="0" borderId="12" xfId="0" applyNumberFormat="1" applyFont="1" applyBorder="1" applyAlignment="1">
      <alignment horizontal="center" vertical="center"/>
    </xf>
    <xf numFmtId="16" fontId="3" fillId="0" borderId="13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top" wrapText="1"/>
    </xf>
    <xf numFmtId="0" fontId="0" fillId="0" borderId="15" xfId="0" applyBorder="1" applyAlignment="1"/>
    <xf numFmtId="0" fontId="0" fillId="0" borderId="6" xfId="0" applyBorder="1" applyAlignment="1">
      <alignment horizontal="center" vertical="top" wrapText="1"/>
    </xf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4" fillId="0" borderId="73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4" fillId="0" borderId="73" xfId="0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4" xfId="0" applyBorder="1"/>
    <xf numFmtId="0" fontId="3" fillId="0" borderId="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0" fillId="0" borderId="40" xfId="0" applyBorder="1"/>
    <xf numFmtId="0" fontId="28" fillId="0" borderId="22" xfId="0" applyFont="1" applyBorder="1" applyAlignment="1">
      <alignment horizontal="left" vertical="center"/>
    </xf>
    <xf numFmtId="0" fontId="0" fillId="0" borderId="30" xfId="0" applyBorder="1" applyAlignment="1">
      <alignment vertical="top" wrapText="1"/>
    </xf>
    <xf numFmtId="0" fontId="19" fillId="0" borderId="30" xfId="0" applyFont="1" applyBorder="1" applyAlignment="1">
      <alignment horizontal="left" vertical="center" wrapText="1" indent="1"/>
    </xf>
    <xf numFmtId="0" fontId="19" fillId="0" borderId="30" xfId="0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22" fillId="0" borderId="4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/>
    <xf numFmtId="0" fontId="22" fillId="0" borderId="21" xfId="0" applyFont="1" applyBorder="1" applyAlignment="1">
      <alignment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0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22" fillId="0" borderId="34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2" fillId="0" borderId="39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/>
    <xf numFmtId="0" fontId="0" fillId="0" borderId="39" xfId="0" applyBorder="1" applyAlignment="1">
      <alignment horizontal="center"/>
    </xf>
    <xf numFmtId="0" fontId="19" fillId="0" borderId="34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165" fontId="4" fillId="0" borderId="27" xfId="1" applyNumberFormat="1" applyFont="1" applyBorder="1" applyAlignment="1">
      <alignment vertical="center"/>
    </xf>
    <xf numFmtId="0" fontId="33" fillId="0" borderId="27" xfId="0" applyFont="1" applyBorder="1" applyAlignment="1">
      <alignment horizontal="center" vertical="top" wrapText="1"/>
    </xf>
    <xf numFmtId="0" fontId="33" fillId="0" borderId="27" xfId="0" applyFont="1" applyBorder="1" applyAlignment="1">
      <alignment vertical="top" wrapText="1"/>
    </xf>
    <xf numFmtId="0" fontId="33" fillId="0" borderId="30" xfId="0" applyFont="1" applyBorder="1" applyAlignment="1">
      <alignment horizontal="center" vertical="top" wrapText="1"/>
    </xf>
    <xf numFmtId="0" fontId="33" fillId="0" borderId="28" xfId="0" applyFont="1" applyBorder="1" applyAlignment="1">
      <alignment vertical="top" wrapText="1"/>
    </xf>
    <xf numFmtId="0" fontId="32" fillId="0" borderId="0" xfId="0" applyFont="1" applyAlignment="1">
      <alignment horizontal="left" indent="1"/>
    </xf>
    <xf numFmtId="0" fontId="4" fillId="0" borderId="39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5" fillId="0" borderId="30" xfId="0" applyFont="1" applyBorder="1" applyAlignment="1">
      <alignment horizontal="left" vertical="top" wrapText="1" indent="1"/>
    </xf>
    <xf numFmtId="0" fontId="5" fillId="0" borderId="30" xfId="0" applyFont="1" applyBorder="1" applyAlignment="1">
      <alignment vertical="top" wrapText="1"/>
    </xf>
    <xf numFmtId="0" fontId="5" fillId="0" borderId="75" xfId="0" applyFont="1" applyBorder="1" applyAlignment="1">
      <alignment horizontal="left" vertical="top" wrapText="1" indent="1"/>
    </xf>
    <xf numFmtId="0" fontId="30" fillId="0" borderId="42" xfId="0" applyFont="1" applyBorder="1" applyAlignment="1">
      <alignment horizontal="center" vertical="top" wrapText="1"/>
    </xf>
    <xf numFmtId="0" fontId="30" fillId="0" borderId="30" xfId="0" applyFont="1" applyBorder="1" applyAlignment="1">
      <alignment horizontal="center" vertical="top" wrapText="1"/>
    </xf>
    <xf numFmtId="0" fontId="30" fillId="0" borderId="86" xfId="0" applyFont="1" applyBorder="1" applyAlignment="1">
      <alignment horizontal="center" vertical="top" wrapText="1"/>
    </xf>
    <xf numFmtId="0" fontId="28" fillId="0" borderId="42" xfId="0" applyFont="1" applyBorder="1" applyAlignment="1">
      <alignment horizontal="left" vertical="top" wrapText="1" indent="1"/>
    </xf>
    <xf numFmtId="0" fontId="4" fillId="0" borderId="30" xfId="0" applyFont="1" applyBorder="1" applyAlignment="1">
      <alignment vertical="top" wrapText="1"/>
    </xf>
    <xf numFmtId="0" fontId="4" fillId="0" borderId="86" xfId="0" applyFont="1" applyBorder="1" applyAlignment="1">
      <alignment vertical="top" wrapText="1"/>
    </xf>
    <xf numFmtId="0" fontId="30" fillId="0" borderId="42" xfId="0" applyFont="1" applyBorder="1" applyAlignment="1">
      <alignment horizontal="right" vertical="top" wrapText="1"/>
    </xf>
    <xf numFmtId="0" fontId="4" fillId="0" borderId="42" xfId="0" applyFont="1" applyBorder="1" applyAlignment="1">
      <alignment vertical="top" wrapText="1"/>
    </xf>
    <xf numFmtId="0" fontId="30" fillId="0" borderId="42" xfId="0" applyFont="1" applyBorder="1" applyAlignment="1">
      <alignment horizontal="left" vertical="top" wrapText="1" indent="2"/>
    </xf>
    <xf numFmtId="0" fontId="30" fillId="0" borderId="42" xfId="0" applyFont="1" applyBorder="1" applyAlignment="1">
      <alignment horizontal="left" vertical="top" wrapText="1" indent="1"/>
    </xf>
    <xf numFmtId="0" fontId="30" fillId="0" borderId="42" xfId="0" applyFont="1" applyBorder="1" applyAlignment="1">
      <alignment vertical="top" wrapText="1"/>
    </xf>
    <xf numFmtId="0" fontId="4" fillId="0" borderId="27" xfId="0" applyFont="1" applyBorder="1" applyAlignment="1">
      <alignment vertical="top" wrapText="1"/>
    </xf>
    <xf numFmtId="0" fontId="4" fillId="0" borderId="74" xfId="0" applyFont="1" applyBorder="1" applyAlignment="1">
      <alignment vertical="top" wrapText="1"/>
    </xf>
    <xf numFmtId="0" fontId="4" fillId="0" borderId="87" xfId="0" applyFont="1" applyBorder="1" applyAlignment="1">
      <alignment vertical="top" wrapText="1"/>
    </xf>
    <xf numFmtId="0" fontId="4" fillId="0" borderId="48" xfId="0" applyFont="1" applyBorder="1" applyAlignment="1">
      <alignment vertical="top" wrapText="1"/>
    </xf>
    <xf numFmtId="0" fontId="30" fillId="0" borderId="45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30" fillId="0" borderId="6" xfId="0" applyFont="1" applyBorder="1" applyAlignment="1">
      <alignment vertical="top" wrapText="1"/>
    </xf>
    <xf numFmtId="0" fontId="4" fillId="0" borderId="88" xfId="0" applyFont="1" applyBorder="1" applyAlignment="1">
      <alignment vertical="top" wrapText="1"/>
    </xf>
    <xf numFmtId="0" fontId="4" fillId="0" borderId="4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5" fillId="0" borderId="75" xfId="0" applyFont="1" applyBorder="1" applyAlignment="1">
      <alignment horizontal="left" vertical="top" wrapText="1" indent="2"/>
    </xf>
    <xf numFmtId="0" fontId="30" fillId="0" borderId="47" xfId="0" applyFont="1" applyBorder="1" applyAlignment="1">
      <alignment vertical="top" wrapText="1"/>
    </xf>
    <xf numFmtId="0" fontId="0" fillId="0" borderId="0" xfId="0" applyAlignment="1">
      <alignment horizontal="left" wrapText="1"/>
    </xf>
    <xf numFmtId="0" fontId="4" fillId="0" borderId="24" xfId="0" applyFont="1" applyBorder="1" applyAlignment="1">
      <alignment vertical="top" wrapText="1"/>
    </xf>
    <xf numFmtId="0" fontId="28" fillId="0" borderId="19" xfId="0" applyFont="1" applyBorder="1" applyAlignment="1">
      <alignment horizontal="left" vertical="top"/>
    </xf>
    <xf numFmtId="0" fontId="30" fillId="0" borderId="24" xfId="0" applyFont="1" applyBorder="1" applyAlignment="1">
      <alignment horizontal="left" vertical="top" wrapText="1"/>
    </xf>
    <xf numFmtId="0" fontId="28" fillId="0" borderId="28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5" fillId="0" borderId="27" xfId="0" applyFont="1" applyBorder="1" applyAlignment="1">
      <alignment horizontal="left" vertical="top" wrapText="1" indent="1"/>
    </xf>
    <xf numFmtId="0" fontId="5" fillId="0" borderId="27" xfId="0" applyFont="1" applyBorder="1" applyAlignment="1">
      <alignment vertical="top" wrapText="1"/>
    </xf>
    <xf numFmtId="0" fontId="5" fillId="0" borderId="89" xfId="0" applyFont="1" applyBorder="1" applyAlignment="1">
      <alignment horizontal="left" vertical="top" wrapText="1" indent="2"/>
    </xf>
    <xf numFmtId="0" fontId="30" fillId="0" borderId="5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center" vertical="top" wrapText="1"/>
    </xf>
    <xf numFmtId="0" fontId="30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30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0" borderId="26" xfId="0" applyFont="1" applyBorder="1" applyAlignment="1">
      <alignment vertical="top" wrapText="1"/>
    </xf>
    <xf numFmtId="0" fontId="3" fillId="0" borderId="32" xfId="0" applyFont="1" applyBorder="1" applyAlignment="1">
      <alignment vertical="top"/>
    </xf>
    <xf numFmtId="0" fontId="3" fillId="0" borderId="30" xfId="0" applyFont="1" applyBorder="1" applyAlignment="1">
      <alignment vertical="top"/>
    </xf>
    <xf numFmtId="0" fontId="5" fillId="0" borderId="30" xfId="0" applyFont="1" applyBorder="1" applyAlignment="1">
      <alignment vertical="top"/>
    </xf>
    <xf numFmtId="0" fontId="24" fillId="0" borderId="0" xfId="0" applyFont="1" applyAlignment="1">
      <alignment horizontal="right"/>
    </xf>
    <xf numFmtId="0" fontId="2" fillId="0" borderId="0" xfId="0" applyFont="1"/>
    <xf numFmtId="0" fontId="2" fillId="0" borderId="32" xfId="0" applyFont="1" applyBorder="1" applyAlignment="1">
      <alignment vertical="top" wrapText="1"/>
    </xf>
    <xf numFmtId="0" fontId="4" fillId="0" borderId="53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2" fillId="0" borderId="32" xfId="0" applyFont="1" applyBorder="1" applyAlignment="1">
      <alignment vertical="top"/>
    </xf>
    <xf numFmtId="0" fontId="10" fillId="0" borderId="0" xfId="0" applyFont="1" applyAlignment="1">
      <alignment horizontal="right"/>
    </xf>
    <xf numFmtId="0" fontId="4" fillId="0" borderId="53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4" fillId="0" borderId="26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1" fillId="0" borderId="30" xfId="0" applyFont="1" applyBorder="1" applyAlignment="1">
      <alignment vertical="top"/>
    </xf>
    <xf numFmtId="0" fontId="2" fillId="0" borderId="53" xfId="0" applyFont="1" applyBorder="1" applyAlignment="1">
      <alignment vertical="top" wrapText="1"/>
    </xf>
    <xf numFmtId="0" fontId="1" fillId="0" borderId="30" xfId="0" applyFont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3" fillId="0" borderId="32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1" fillId="0" borderId="0" xfId="0" applyFont="1"/>
    <xf numFmtId="0" fontId="2" fillId="0" borderId="4" xfId="0" applyFont="1" applyBorder="1" applyAlignment="1">
      <alignment vertical="top" wrapText="1"/>
    </xf>
    <xf numFmtId="0" fontId="1" fillId="0" borderId="0" xfId="0" applyFont="1" applyAlignment="1"/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4" fillId="0" borderId="28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26" xfId="0" applyFont="1" applyBorder="1" applyAlignment="1">
      <alignment vertical="top"/>
    </xf>
    <xf numFmtId="0" fontId="24" fillId="0" borderId="19" xfId="0" applyFont="1" applyBorder="1" applyAlignment="1">
      <alignment horizontal="right"/>
    </xf>
    <xf numFmtId="0" fontId="0" fillId="0" borderId="20" xfId="0" applyBorder="1"/>
    <xf numFmtId="0" fontId="1" fillId="0" borderId="39" xfId="0" applyFont="1" applyBorder="1" applyAlignment="1">
      <alignment horizontal="left"/>
    </xf>
    <xf numFmtId="0" fontId="35" fillId="0" borderId="39" xfId="0" applyFont="1" applyBorder="1" applyAlignment="1">
      <alignment horizontal="center"/>
    </xf>
    <xf numFmtId="0" fontId="1" fillId="0" borderId="4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64" fontId="4" fillId="0" borderId="30" xfId="1" applyFont="1" applyBorder="1" applyAlignment="1">
      <alignment vertical="top" wrapText="1"/>
    </xf>
    <xf numFmtId="164" fontId="4" fillId="0" borderId="43" xfId="1" applyFont="1" applyBorder="1" applyAlignment="1">
      <alignment vertical="top" wrapText="1"/>
    </xf>
    <xf numFmtId="0" fontId="4" fillId="0" borderId="35" xfId="0" applyFont="1" applyBorder="1" applyAlignment="1">
      <alignment horizontal="center" vertical="top" wrapText="1"/>
    </xf>
    <xf numFmtId="0" fontId="2" fillId="0" borderId="37" xfId="0" applyFont="1" applyBorder="1" applyAlignment="1">
      <alignment vertical="top" wrapText="1"/>
    </xf>
    <xf numFmtId="164" fontId="4" fillId="0" borderId="37" xfId="1" applyFont="1" applyBorder="1" applyAlignment="1">
      <alignment vertical="top" wrapText="1"/>
    </xf>
    <xf numFmtId="164" fontId="4" fillId="0" borderId="24" xfId="1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4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26" xfId="0" applyFont="1" applyBorder="1" applyAlignment="1">
      <alignment vertical="top" wrapText="1"/>
    </xf>
    <xf numFmtId="0" fontId="4" fillId="0" borderId="32" xfId="0" applyFont="1" applyBorder="1" applyAlignment="1">
      <alignment horizontal="center" vertical="top" wrapText="1"/>
    </xf>
    <xf numFmtId="0" fontId="2" fillId="0" borderId="0" xfId="0" applyFont="1" applyAlignment="1">
      <alignment horizontal="left" indent="1"/>
    </xf>
    <xf numFmtId="0" fontId="1" fillId="0" borderId="4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36" fillId="0" borderId="0" xfId="0" applyFont="1" applyAlignment="1"/>
    <xf numFmtId="0" fontId="8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5" fillId="0" borderId="30" xfId="0" applyFont="1" applyBorder="1" applyAlignment="1">
      <alignment horizontal="center" vertical="top"/>
    </xf>
    <xf numFmtId="0" fontId="3" fillId="0" borderId="27" xfId="0" applyFont="1" applyBorder="1" applyAlignment="1">
      <alignment vertical="top" wrapText="1"/>
    </xf>
    <xf numFmtId="0" fontId="31" fillId="0" borderId="0" xfId="0" applyFont="1"/>
    <xf numFmtId="0" fontId="5" fillId="0" borderId="1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28" xfId="0" applyFont="1" applyBorder="1" applyAlignment="1">
      <alignment vertical="top"/>
    </xf>
    <xf numFmtId="0" fontId="5" fillId="0" borderId="27" xfId="0" applyFont="1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30" xfId="0" applyBorder="1" applyAlignment="1">
      <alignment vertical="top"/>
    </xf>
    <xf numFmtId="0" fontId="1" fillId="0" borderId="53" xfId="0" applyFont="1" applyBorder="1" applyAlignment="1">
      <alignment vertical="top"/>
    </xf>
    <xf numFmtId="0" fontId="1" fillId="0" borderId="26" xfId="0" applyFont="1" applyBorder="1" applyAlignment="1">
      <alignment horizontal="justify" vertical="top" wrapText="1"/>
    </xf>
    <xf numFmtId="0" fontId="1" fillId="0" borderId="26" xfId="0" applyFont="1" applyBorder="1" applyAlignment="1">
      <alignment vertical="top" wrapText="1"/>
    </xf>
    <xf numFmtId="0" fontId="8" fillId="0" borderId="0" xfId="0" applyFont="1"/>
    <xf numFmtId="0" fontId="3" fillId="0" borderId="53" xfId="0" applyFont="1" applyBorder="1" applyAlignment="1">
      <alignment vertical="top" wrapText="1"/>
    </xf>
    <xf numFmtId="0" fontId="3" fillId="0" borderId="26" xfId="0" applyFont="1" applyBorder="1" applyAlignment="1">
      <alignment horizontal="left" vertical="top" wrapText="1" indent="3"/>
    </xf>
    <xf numFmtId="0" fontId="3" fillId="0" borderId="26" xfId="0" applyFont="1" applyBorder="1" applyAlignment="1">
      <alignment vertical="top" wrapText="1"/>
    </xf>
    <xf numFmtId="0" fontId="3" fillId="0" borderId="30" xfId="0" applyFont="1" applyBorder="1" applyAlignment="1">
      <alignment horizontal="left" vertical="top" wrapText="1" indent="3"/>
    </xf>
    <xf numFmtId="0" fontId="38" fillId="0" borderId="0" xfId="0" applyFont="1"/>
    <xf numFmtId="0" fontId="3" fillId="0" borderId="4" xfId="0" applyFont="1" applyBorder="1" applyAlignment="1">
      <alignment horizontal="left" vertical="center" wrapText="1"/>
    </xf>
    <xf numFmtId="0" fontId="0" fillId="0" borderId="30" xfId="0" applyBorder="1" applyAlignment="1">
      <alignment horizontal="center" vertical="center" wrapText="1"/>
    </xf>
    <xf numFmtId="0" fontId="3" fillId="0" borderId="30" xfId="0" applyFont="1" applyBorder="1" applyAlignment="1">
      <alignment horizontal="left" vertical="top" wrapText="1" indent="2"/>
    </xf>
    <xf numFmtId="0" fontId="12" fillId="0" borderId="0" xfId="0" applyFont="1" applyAlignment="1">
      <alignment horizontal="left" indent="1"/>
    </xf>
    <xf numFmtId="0" fontId="30" fillId="0" borderId="0" xfId="0" applyFont="1"/>
    <xf numFmtId="0" fontId="4" fillId="0" borderId="76" xfId="0" applyFont="1" applyBorder="1" applyAlignment="1">
      <alignment vertical="top" wrapText="1"/>
    </xf>
    <xf numFmtId="0" fontId="39" fillId="0" borderId="77" xfId="0" applyFont="1" applyBorder="1" applyAlignment="1">
      <alignment horizontal="center" vertical="top" wrapText="1"/>
    </xf>
    <xf numFmtId="0" fontId="39" fillId="0" borderId="77" xfId="0" applyFont="1" applyBorder="1" applyAlignment="1">
      <alignment horizontal="left" vertical="top" wrapText="1"/>
    </xf>
    <xf numFmtId="0" fontId="39" fillId="0" borderId="8" xfId="0" applyFont="1" applyBorder="1" applyAlignment="1">
      <alignment horizontal="center" vertical="top" wrapText="1"/>
    </xf>
    <xf numFmtId="0" fontId="39" fillId="0" borderId="32" xfId="0" applyFont="1" applyBorder="1" applyAlignment="1">
      <alignment horizontal="center" vertical="top" wrapText="1"/>
    </xf>
    <xf numFmtId="0" fontId="39" fillId="0" borderId="30" xfId="0" applyFont="1" applyBorder="1" applyAlignment="1">
      <alignment vertical="top" wrapText="1"/>
    </xf>
    <xf numFmtId="0" fontId="39" fillId="0" borderId="27" xfId="0" applyFont="1" applyBorder="1" applyAlignment="1">
      <alignment vertical="top" wrapText="1"/>
    </xf>
    <xf numFmtId="0" fontId="39" fillId="0" borderId="32" xfId="0" applyFont="1" applyBorder="1" applyAlignment="1">
      <alignment vertical="top" wrapText="1"/>
    </xf>
    <xf numFmtId="0" fontId="39" fillId="0" borderId="26" xfId="0" applyFont="1" applyBorder="1" applyAlignment="1">
      <alignment vertical="top" wrapText="1"/>
    </xf>
    <xf numFmtId="0" fontId="40" fillId="0" borderId="0" xfId="0" applyFont="1" applyAlignment="1"/>
    <xf numFmtId="0" fontId="0" fillId="0" borderId="0" xfId="0" applyAlignment="1"/>
    <xf numFmtId="0" fontId="16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0" xfId="0" applyFont="1" applyBorder="1" applyAlignment="1">
      <alignment horizontal="centerContinuous" vertical="center" wrapText="1"/>
    </xf>
    <xf numFmtId="0" fontId="16" fillId="0" borderId="40" xfId="0" applyFont="1" applyBorder="1" applyAlignment="1">
      <alignment horizontal="centerContinuous" vertical="center" wrapText="1"/>
    </xf>
    <xf numFmtId="0" fontId="15" fillId="0" borderId="39" xfId="0" applyFont="1" applyBorder="1" applyAlignment="1">
      <alignment horizontal="centerContinuous" vertical="center"/>
    </xf>
    <xf numFmtId="0" fontId="16" fillId="0" borderId="0" xfId="0" applyFont="1" applyBorder="1" applyAlignment="1">
      <alignment horizontal="centerContinuous" vertical="center"/>
    </xf>
    <xf numFmtId="0" fontId="16" fillId="0" borderId="40" xfId="0" applyFont="1" applyBorder="1" applyAlignment="1">
      <alignment horizontal="centerContinuous" vertical="center"/>
    </xf>
    <xf numFmtId="164" fontId="15" fillId="0" borderId="5" xfId="1" applyFont="1" applyBorder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23" fillId="0" borderId="39" xfId="0" applyFont="1" applyBorder="1" applyAlignment="1">
      <alignment horizontal="centerContinuous" vertical="center" wrapText="1"/>
    </xf>
    <xf numFmtId="0" fontId="15" fillId="0" borderId="0" xfId="0" applyFont="1" applyBorder="1" applyAlignment="1">
      <alignment horizontal="centerContinuous" vertical="center" wrapText="1"/>
    </xf>
    <xf numFmtId="0" fontId="16" fillId="0" borderId="21" xfId="0" applyFont="1" applyBorder="1" applyAlignment="1">
      <alignment vertical="center"/>
    </xf>
    <xf numFmtId="0" fontId="15" fillId="0" borderId="5" xfId="0" applyFont="1" applyBorder="1" applyAlignment="1">
      <alignment horizontal="center"/>
    </xf>
    <xf numFmtId="164" fontId="15" fillId="0" borderId="5" xfId="1" applyFont="1" applyBorder="1"/>
    <xf numFmtId="0" fontId="15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top"/>
    </xf>
    <xf numFmtId="0" fontId="43" fillId="0" borderId="5" xfId="0" applyFont="1" applyBorder="1" applyAlignment="1">
      <alignment vertical="center"/>
    </xf>
    <xf numFmtId="0" fontId="43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vertical="center" wrapText="1"/>
    </xf>
    <xf numFmtId="0" fontId="43" fillId="0" borderId="5" xfId="0" applyFont="1" applyBorder="1" applyAlignment="1">
      <alignment horizontal="left" vertical="center" wrapText="1"/>
    </xf>
    <xf numFmtId="166" fontId="43" fillId="0" borderId="5" xfId="0" applyNumberFormat="1" applyFont="1" applyBorder="1" applyAlignment="1">
      <alignment horizontal="center" vertical="center"/>
    </xf>
    <xf numFmtId="166" fontId="43" fillId="3" borderId="5" xfId="0" applyNumberFormat="1" applyFont="1" applyFill="1" applyBorder="1" applyAlignment="1">
      <alignment horizontal="center" vertical="center"/>
    </xf>
    <xf numFmtId="0" fontId="44" fillId="0" borderId="5" xfId="0" applyFont="1" applyBorder="1" applyAlignment="1">
      <alignment vertical="center" wrapText="1"/>
    </xf>
    <xf numFmtId="0" fontId="43" fillId="0" borderId="5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2" fontId="49" fillId="0" borderId="5" xfId="0" applyNumberFormat="1" applyFont="1" applyFill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18" xfId="0" applyFont="1" applyBorder="1"/>
    <xf numFmtId="0" fontId="43" fillId="0" borderId="19" xfId="0" applyFont="1" applyBorder="1" applyAlignment="1">
      <alignment horizontal="center" vertical="center"/>
    </xf>
    <xf numFmtId="0" fontId="43" fillId="0" borderId="39" xfId="0" applyFont="1" applyBorder="1"/>
    <xf numFmtId="0" fontId="43" fillId="0" borderId="0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3" fillId="0" borderId="68" xfId="0" applyFont="1" applyBorder="1" applyAlignment="1">
      <alignment horizontal="center"/>
    </xf>
    <xf numFmtId="0" fontId="43" fillId="0" borderId="69" xfId="0" applyFont="1" applyBorder="1" applyAlignment="1">
      <alignment horizontal="center" vertical="center" wrapText="1"/>
    </xf>
    <xf numFmtId="0" fontId="43" fillId="0" borderId="68" xfId="0" applyFont="1" applyBorder="1" applyAlignment="1">
      <alignment horizontal="center" vertical="top"/>
    </xf>
    <xf numFmtId="0" fontId="43" fillId="0" borderId="6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7" fillId="3" borderId="0" xfId="0" applyFont="1" applyFill="1"/>
    <xf numFmtId="0" fontId="50" fillId="3" borderId="5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52" fillId="3" borderId="5" xfId="0" applyFont="1" applyFill="1" applyBorder="1" applyAlignment="1">
      <alignment horizontal="left" vertical="center" wrapText="1"/>
    </xf>
    <xf numFmtId="0" fontId="53" fillId="3" borderId="5" xfId="0" applyFont="1" applyFill="1" applyBorder="1" applyAlignment="1">
      <alignment horizontal="center" vertical="center" wrapText="1"/>
    </xf>
    <xf numFmtId="0" fontId="47" fillId="3" borderId="5" xfId="0" applyFont="1" applyFill="1" applyBorder="1"/>
    <xf numFmtId="0" fontId="52" fillId="3" borderId="5" xfId="0" applyFont="1" applyFill="1" applyBorder="1" applyAlignment="1">
      <alignment wrapText="1"/>
    </xf>
    <xf numFmtId="0" fontId="52" fillId="3" borderId="5" xfId="0" applyFont="1" applyFill="1" applyBorder="1" applyAlignment="1">
      <alignment vertical="center" textRotation="90" wrapText="1"/>
    </xf>
    <xf numFmtId="0" fontId="54" fillId="3" borderId="5" xfId="0" applyFont="1" applyFill="1" applyBorder="1" applyAlignment="1">
      <alignment horizontal="center" vertical="center" wrapText="1"/>
    </xf>
    <xf numFmtId="0" fontId="55" fillId="3" borderId="5" xfId="0" applyFont="1" applyFill="1" applyBorder="1" applyAlignment="1">
      <alignment horizontal="center" vertical="center" wrapText="1"/>
    </xf>
    <xf numFmtId="0" fontId="55" fillId="3" borderId="5" xfId="0" applyFont="1" applyFill="1" applyBorder="1" applyAlignment="1">
      <alignment horizontal="center" vertical="center"/>
    </xf>
    <xf numFmtId="0" fontId="53" fillId="3" borderId="81" xfId="0" applyFont="1" applyFill="1" applyBorder="1" applyAlignment="1">
      <alignment horizontal="center" vertical="center" wrapText="1"/>
    </xf>
    <xf numFmtId="0" fontId="53" fillId="3" borderId="5" xfId="0" applyFont="1" applyFill="1" applyBorder="1" applyAlignment="1">
      <alignment horizontal="center" vertical="center"/>
    </xf>
    <xf numFmtId="0" fontId="53" fillId="3" borderId="81" xfId="0" applyFont="1" applyFill="1" applyBorder="1" applyAlignment="1">
      <alignment horizontal="center" vertical="center"/>
    </xf>
    <xf numFmtId="0" fontId="47" fillId="3" borderId="0" xfId="0" applyFont="1" applyFill="1" applyBorder="1" applyAlignment="1">
      <alignment horizontal="center" vertical="center"/>
    </xf>
    <xf numFmtId="0" fontId="53" fillId="3" borderId="0" xfId="0" applyFont="1" applyFill="1" applyBorder="1" applyAlignment="1">
      <alignment vertical="center"/>
    </xf>
    <xf numFmtId="0" fontId="53" fillId="3" borderId="0" xfId="0" applyFont="1" applyFill="1" applyBorder="1" applyAlignment="1">
      <alignment horizontal="center" vertical="center" wrapText="1"/>
    </xf>
    <xf numFmtId="0" fontId="51" fillId="3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6" fillId="0" borderId="19" xfId="0" applyFont="1" applyBorder="1" applyAlignment="1">
      <alignment horizontal="right" vertical="center"/>
    </xf>
    <xf numFmtId="0" fontId="16" fillId="0" borderId="20" xfId="0" applyFont="1" applyBorder="1" applyAlignment="1">
      <alignment horizontal="right" vertical="center"/>
    </xf>
    <xf numFmtId="0" fontId="16" fillId="0" borderId="39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56" fillId="3" borderId="5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2" fontId="0" fillId="3" borderId="5" xfId="0" applyNumberFormat="1" applyFill="1" applyBorder="1" applyAlignment="1">
      <alignment horizontal="center" vertical="center" wrapText="1"/>
    </xf>
    <xf numFmtId="167" fontId="57" fillId="3" borderId="5" xfId="0" applyNumberFormat="1" applyFont="1" applyFill="1" applyBorder="1" applyAlignment="1">
      <alignment horizontal="center" vertical="center"/>
    </xf>
    <xf numFmtId="0" fontId="0" fillId="3" borderId="5" xfId="0" quotePrefix="1" applyFill="1" applyBorder="1" applyAlignment="1">
      <alignment horizontal="center" vertical="center" wrapText="1"/>
    </xf>
    <xf numFmtId="167" fontId="0" fillId="3" borderId="5" xfId="0" applyNumberFormat="1" applyFill="1" applyBorder="1" applyAlignment="1">
      <alignment horizontal="center" vertical="center" wrapText="1"/>
    </xf>
    <xf numFmtId="167" fontId="0" fillId="3" borderId="5" xfId="0" applyNumberFormat="1" applyFill="1" applyBorder="1" applyAlignment="1">
      <alignment vertical="center" wrapText="1"/>
    </xf>
    <xf numFmtId="167" fontId="49" fillId="3" borderId="5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5" fillId="0" borderId="80" xfId="0" applyFont="1" applyBorder="1" applyAlignment="1">
      <alignment horizontal="center"/>
    </xf>
    <xf numFmtId="164" fontId="15" fillId="0" borderId="80" xfId="1" applyFont="1" applyBorder="1"/>
    <xf numFmtId="0" fontId="16" fillId="0" borderId="22" xfId="0" applyFont="1" applyBorder="1" applyAlignment="1">
      <alignment horizontal="center" vertical="center" wrapText="1"/>
    </xf>
    <xf numFmtId="0" fontId="16" fillId="0" borderId="101" xfId="0" applyFont="1" applyBorder="1" applyAlignment="1">
      <alignment horizontal="center" vertical="center" wrapText="1"/>
    </xf>
    <xf numFmtId="0" fontId="16" fillId="0" borderId="102" xfId="0" applyFont="1" applyBorder="1" applyAlignment="1">
      <alignment horizontal="center" vertical="center" wrapText="1"/>
    </xf>
    <xf numFmtId="0" fontId="15" fillId="0" borderId="83" xfId="0" applyFont="1" applyBorder="1" applyAlignment="1">
      <alignment horizontal="center"/>
    </xf>
    <xf numFmtId="164" fontId="15" fillId="0" borderId="85" xfId="1" applyFont="1" applyBorder="1"/>
    <xf numFmtId="0" fontId="15" fillId="0" borderId="68" xfId="0" applyFont="1" applyBorder="1" applyAlignment="1">
      <alignment horizontal="center"/>
    </xf>
    <xf numFmtId="164" fontId="15" fillId="0" borderId="69" xfId="1" applyFont="1" applyBorder="1"/>
    <xf numFmtId="0" fontId="42" fillId="2" borderId="5" xfId="0" applyFont="1" applyFill="1" applyBorder="1" applyAlignment="1">
      <alignment horizontal="left" wrapText="1" readingOrder="1"/>
    </xf>
    <xf numFmtId="0" fontId="17" fillId="0" borderId="0" xfId="0" applyFont="1" applyAlignment="1">
      <alignment wrapText="1"/>
    </xf>
    <xf numFmtId="0" fontId="41" fillId="2" borderId="80" xfId="0" applyFont="1" applyFill="1" applyBorder="1" applyAlignment="1">
      <alignment horizontal="left" wrapText="1" readingOrder="1"/>
    </xf>
    <xf numFmtId="0" fontId="41" fillId="2" borderId="5" xfId="0" applyFont="1" applyFill="1" applyBorder="1" applyAlignment="1">
      <alignment horizontal="left" wrapText="1" readingOrder="1"/>
    </xf>
    <xf numFmtId="0" fontId="42" fillId="2" borderId="79" xfId="0" applyFont="1" applyFill="1" applyBorder="1" applyAlignment="1">
      <alignment horizontal="left" wrapText="1" readingOrder="1"/>
    </xf>
    <xf numFmtId="0" fontId="16" fillId="0" borderId="7" xfId="0" applyFont="1" applyBorder="1" applyAlignment="1">
      <alignment horizontal="center" vertical="center" wrapText="1"/>
    </xf>
    <xf numFmtId="0" fontId="15" fillId="0" borderId="95" xfId="0" applyFont="1" applyBorder="1" applyAlignment="1">
      <alignment horizontal="center"/>
    </xf>
    <xf numFmtId="0" fontId="41" fillId="2" borderId="98" xfId="0" applyFont="1" applyFill="1" applyBorder="1" applyAlignment="1">
      <alignment horizontal="left" wrapText="1" readingOrder="1"/>
    </xf>
    <xf numFmtId="164" fontId="15" fillId="0" borderId="98" xfId="1" applyFont="1" applyBorder="1"/>
    <xf numFmtId="164" fontId="15" fillId="0" borderId="96" xfId="1" applyFont="1" applyBorder="1"/>
    <xf numFmtId="0" fontId="16" fillId="0" borderId="102" xfId="0" applyFont="1" applyBorder="1" applyAlignment="1">
      <alignment horizontal="center"/>
    </xf>
    <xf numFmtId="0" fontId="16" fillId="0" borderId="101" xfId="0" applyFont="1" applyBorder="1" applyAlignment="1">
      <alignment wrapText="1"/>
    </xf>
    <xf numFmtId="164" fontId="16" fillId="0" borderId="101" xfId="0" applyNumberFormat="1" applyFont="1" applyBorder="1"/>
    <xf numFmtId="164" fontId="16" fillId="0" borderId="100" xfId="0" applyNumberFormat="1" applyFont="1" applyBorder="1"/>
    <xf numFmtId="0" fontId="15" fillId="0" borderId="98" xfId="0" applyFont="1" applyBorder="1" applyAlignment="1">
      <alignment horizontal="center"/>
    </xf>
    <xf numFmtId="0" fontId="42" fillId="2" borderId="98" xfId="0" applyFont="1" applyFill="1" applyBorder="1" applyAlignment="1">
      <alignment horizontal="left" wrapText="1" readingOrder="1"/>
    </xf>
    <xf numFmtId="0" fontId="42" fillId="2" borderId="101" xfId="0" applyFont="1" applyFill="1" applyBorder="1" applyAlignment="1">
      <alignment horizontal="left" wrapText="1" readingOrder="1"/>
    </xf>
    <xf numFmtId="164" fontId="16" fillId="0" borderId="101" xfId="1" applyFont="1" applyBorder="1"/>
    <xf numFmtId="164" fontId="16" fillId="0" borderId="100" xfId="1" applyFont="1" applyBorder="1"/>
    <xf numFmtId="0" fontId="15" fillId="0" borderId="98" xfId="0" applyFont="1" applyBorder="1" applyAlignment="1">
      <alignment horizontal="center" vertical="center" wrapText="1"/>
    </xf>
    <xf numFmtId="164" fontId="15" fillId="0" borderId="98" xfId="1" applyFont="1" applyBorder="1" applyAlignment="1">
      <alignment vertical="center" wrapText="1"/>
    </xf>
    <xf numFmtId="0" fontId="15" fillId="0" borderId="80" xfId="0" applyFont="1" applyBorder="1" applyAlignment="1">
      <alignment horizontal="center" vertical="center" wrapText="1"/>
    </xf>
    <xf numFmtId="0" fontId="15" fillId="0" borderId="80" xfId="0" applyFont="1" applyBorder="1" applyAlignment="1">
      <alignment vertical="center" wrapText="1"/>
    </xf>
    <xf numFmtId="164" fontId="15" fillId="0" borderId="80" xfId="1" applyFont="1" applyBorder="1" applyAlignment="1">
      <alignment vertical="center" wrapText="1"/>
    </xf>
    <xf numFmtId="164" fontId="16" fillId="0" borderId="101" xfId="1" applyFont="1" applyBorder="1" applyAlignment="1">
      <alignment vertical="center" wrapText="1"/>
    </xf>
    <xf numFmtId="164" fontId="16" fillId="0" borderId="100" xfId="1" applyFont="1" applyBorder="1" applyAlignment="1">
      <alignment vertical="center" wrapText="1"/>
    </xf>
    <xf numFmtId="0" fontId="16" fillId="0" borderId="99" xfId="0" applyFont="1" applyBorder="1" applyAlignment="1">
      <alignment horizontal="center" vertical="center" wrapText="1"/>
    </xf>
    <xf numFmtId="0" fontId="16" fillId="0" borderId="80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5" fillId="0" borderId="99" xfId="0" applyFont="1" applyBorder="1" applyAlignment="1">
      <alignment horizontal="center" vertical="center" wrapText="1"/>
    </xf>
    <xf numFmtId="164" fontId="15" fillId="0" borderId="99" xfId="1" applyFont="1" applyBorder="1" applyAlignment="1">
      <alignment vertical="center" wrapText="1"/>
    </xf>
    <xf numFmtId="164" fontId="15" fillId="0" borderId="82" xfId="1" applyFont="1" applyBorder="1" applyAlignment="1">
      <alignment vertical="center" wrapText="1"/>
    </xf>
    <xf numFmtId="0" fontId="16" fillId="0" borderId="70" xfId="0" applyFont="1" applyBorder="1" applyAlignment="1">
      <alignment horizontal="center" vertical="center" wrapText="1"/>
    </xf>
    <xf numFmtId="0" fontId="16" fillId="0" borderId="71" xfId="0" applyFont="1" applyBorder="1" applyAlignment="1">
      <alignment horizontal="center" vertical="center" wrapText="1"/>
    </xf>
    <xf numFmtId="0" fontId="16" fillId="0" borderId="103" xfId="0" applyFont="1" applyBorder="1" applyAlignment="1">
      <alignment horizontal="center" vertical="center" wrapText="1"/>
    </xf>
    <xf numFmtId="0" fontId="15" fillId="0" borderId="19" xfId="0" applyFont="1" applyBorder="1"/>
    <xf numFmtId="0" fontId="16" fillId="0" borderId="39" xfId="0" applyFont="1" applyBorder="1" applyAlignment="1">
      <alignment horizontal="centerContinuous" vertical="center" wrapText="1"/>
    </xf>
    <xf numFmtId="0" fontId="16" fillId="0" borderId="40" xfId="0" applyFont="1" applyBorder="1" applyAlignment="1">
      <alignment vertical="center"/>
    </xf>
    <xf numFmtId="0" fontId="15" fillId="0" borderId="24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6" fillId="0" borderId="23" xfId="0" applyFont="1" applyBorder="1" applyAlignment="1">
      <alignment horizontal="center" vertical="center" wrapText="1"/>
    </xf>
    <xf numFmtId="164" fontId="16" fillId="0" borderId="104" xfId="1" applyFont="1" applyBorder="1" applyAlignment="1">
      <alignment vertical="center" wrapText="1"/>
    </xf>
    <xf numFmtId="0" fontId="19" fillId="0" borderId="70" xfId="0" applyFont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 wrapText="1"/>
    </xf>
    <xf numFmtId="0" fontId="19" fillId="0" borderId="106" xfId="0" applyFont="1" applyBorder="1" applyAlignment="1">
      <alignment horizontal="center" vertical="center" wrapText="1"/>
    </xf>
    <xf numFmtId="0" fontId="19" fillId="0" borderId="103" xfId="0" applyFont="1" applyBorder="1" applyAlignment="1">
      <alignment horizontal="center" vertical="center" wrapText="1"/>
    </xf>
    <xf numFmtId="0" fontId="19" fillId="0" borderId="107" xfId="0" applyFont="1" applyBorder="1" applyAlignment="1">
      <alignment horizontal="center" vertical="center" wrapText="1"/>
    </xf>
    <xf numFmtId="0" fontId="19" fillId="0" borderId="108" xfId="0" applyFont="1" applyBorder="1" applyAlignment="1">
      <alignment horizontal="center" vertical="center" wrapText="1"/>
    </xf>
    <xf numFmtId="0" fontId="16" fillId="0" borderId="109" xfId="0" applyFont="1" applyBorder="1" applyAlignment="1">
      <alignment horizontal="center" vertical="center" wrapText="1"/>
    </xf>
    <xf numFmtId="0" fontId="16" fillId="0" borderId="104" xfId="0" applyFont="1" applyBorder="1" applyAlignment="1">
      <alignment horizontal="center" vertical="center" wrapText="1"/>
    </xf>
    <xf numFmtId="0" fontId="16" fillId="0" borderId="100" xfId="0" applyFont="1" applyBorder="1" applyAlignment="1">
      <alignment horizontal="center" vertical="center" wrapText="1"/>
    </xf>
    <xf numFmtId="0" fontId="19" fillId="0" borderId="110" xfId="0" applyFont="1" applyBorder="1" applyAlignment="1">
      <alignment horizontal="center" vertical="center" wrapText="1"/>
    </xf>
    <xf numFmtId="0" fontId="16" fillId="0" borderId="79" xfId="0" applyFont="1" applyBorder="1" applyAlignment="1">
      <alignment vertical="center" wrapText="1"/>
    </xf>
    <xf numFmtId="0" fontId="15" fillId="0" borderId="81" xfId="0" applyFont="1" applyBorder="1" applyAlignment="1">
      <alignment vertical="center" wrapText="1"/>
    </xf>
    <xf numFmtId="0" fontId="15" fillId="0" borderId="94" xfId="0" applyFont="1" applyBorder="1" applyAlignment="1">
      <alignment vertical="center" wrapText="1"/>
    </xf>
    <xf numFmtId="0" fontId="16" fillId="0" borderId="109" xfId="0" applyFont="1" applyBorder="1" applyAlignment="1">
      <alignment vertical="center" wrapText="1"/>
    </xf>
    <xf numFmtId="0" fontId="15" fillId="0" borderId="79" xfId="0" applyFont="1" applyBorder="1" applyAlignment="1">
      <alignment vertical="center" wrapText="1"/>
    </xf>
    <xf numFmtId="0" fontId="15" fillId="4" borderId="81" xfId="0" applyFont="1" applyFill="1" applyBorder="1" applyAlignment="1">
      <alignment vertical="center" wrapText="1"/>
    </xf>
    <xf numFmtId="0" fontId="15" fillId="0" borderId="81" xfId="0" applyFont="1" applyFill="1" applyBorder="1" applyAlignment="1">
      <alignment vertical="center" wrapText="1"/>
    </xf>
    <xf numFmtId="0" fontId="15" fillId="0" borderId="94" xfId="0" applyFont="1" applyFill="1" applyBorder="1" applyAlignment="1">
      <alignment vertical="center" wrapText="1"/>
    </xf>
    <xf numFmtId="0" fontId="15" fillId="0" borderId="92" xfId="0" applyFont="1" applyBorder="1" applyAlignment="1">
      <alignment vertical="center" wrapText="1"/>
    </xf>
    <xf numFmtId="0" fontId="15" fillId="0" borderId="84" xfId="0" applyFont="1" applyBorder="1" applyAlignment="1">
      <alignment vertical="center" wrapText="1"/>
    </xf>
    <xf numFmtId="164" fontId="15" fillId="0" borderId="93" xfId="1" applyFont="1" applyBorder="1" applyAlignment="1">
      <alignment vertical="center" wrapText="1"/>
    </xf>
    <xf numFmtId="164" fontId="15" fillId="0" borderId="84" xfId="1" applyFont="1" applyBorder="1" applyAlignment="1">
      <alignment vertical="center" wrapText="1"/>
    </xf>
    <xf numFmtId="0" fontId="19" fillId="0" borderId="72" xfId="0" applyFont="1" applyBorder="1" applyAlignment="1">
      <alignment horizontal="center" vertical="center" wrapText="1"/>
    </xf>
    <xf numFmtId="0" fontId="15" fillId="0" borderId="83" xfId="0" applyFont="1" applyBorder="1" applyAlignment="1">
      <alignment vertical="center" wrapText="1"/>
    </xf>
    <xf numFmtId="0" fontId="15" fillId="0" borderId="85" xfId="0" applyFont="1" applyBorder="1" applyAlignment="1">
      <alignment vertical="center" wrapText="1"/>
    </xf>
    <xf numFmtId="164" fontId="15" fillId="0" borderId="68" xfId="1" applyFont="1" applyBorder="1" applyAlignment="1">
      <alignment vertical="center" wrapText="1"/>
    </xf>
    <xf numFmtId="164" fontId="15" fillId="0" borderId="69" xfId="1" applyFont="1" applyBorder="1" applyAlignment="1">
      <alignment vertical="center" wrapText="1"/>
    </xf>
    <xf numFmtId="164" fontId="15" fillId="0" borderId="95" xfId="1" applyFont="1" applyBorder="1" applyAlignment="1">
      <alignment vertical="center" wrapText="1"/>
    </xf>
    <xf numFmtId="164" fontId="15" fillId="0" borderId="96" xfId="1" applyFont="1" applyBorder="1" applyAlignment="1">
      <alignment vertical="center" wrapText="1"/>
    </xf>
    <xf numFmtId="164" fontId="16" fillId="0" borderId="102" xfId="1" applyFont="1" applyBorder="1" applyAlignment="1">
      <alignment vertical="center" wrapText="1"/>
    </xf>
    <xf numFmtId="164" fontId="15" fillId="0" borderId="83" xfId="1" applyFont="1" applyBorder="1" applyAlignment="1">
      <alignment vertical="center" wrapText="1"/>
    </xf>
    <xf numFmtId="164" fontId="15" fillId="0" borderId="85" xfId="1" applyFont="1" applyBorder="1" applyAlignment="1">
      <alignment vertical="center" wrapText="1"/>
    </xf>
    <xf numFmtId="164" fontId="15" fillId="0" borderId="112" xfId="1" applyFont="1" applyBorder="1" applyAlignment="1">
      <alignment vertical="center" wrapText="1"/>
    </xf>
    <xf numFmtId="164" fontId="15" fillId="0" borderId="97" xfId="1" applyFont="1" applyBorder="1" applyAlignment="1">
      <alignment vertical="center" wrapText="1"/>
    </xf>
    <xf numFmtId="164" fontId="16" fillId="0" borderId="8" xfId="1" applyFont="1" applyBorder="1" applyAlignment="1">
      <alignment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05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164" fontId="15" fillId="0" borderId="104" xfId="1" applyFont="1" applyBorder="1" applyAlignment="1">
      <alignment vertical="center" wrapText="1"/>
    </xf>
    <xf numFmtId="164" fontId="15" fillId="0" borderId="91" xfId="1" applyFont="1" applyBorder="1" applyAlignment="1">
      <alignment vertical="center" wrapText="1"/>
    </xf>
    <xf numFmtId="0" fontId="22" fillId="0" borderId="94" xfId="0" applyFont="1" applyBorder="1" applyAlignment="1">
      <alignment vertical="center" wrapText="1"/>
    </xf>
    <xf numFmtId="0" fontId="15" fillId="0" borderId="18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vertical="center"/>
    </xf>
    <xf numFmtId="164" fontId="15" fillId="0" borderId="19" xfId="0" applyNumberFormat="1" applyFont="1" applyBorder="1" applyAlignment="1">
      <alignment vertical="center"/>
    </xf>
    <xf numFmtId="164" fontId="15" fillId="0" borderId="20" xfId="0" applyNumberFormat="1" applyFont="1" applyBorder="1" applyAlignment="1">
      <alignment vertical="center"/>
    </xf>
    <xf numFmtId="164" fontId="15" fillId="0" borderId="19" xfId="0" applyNumberFormat="1" applyFont="1" applyBorder="1" applyAlignment="1">
      <alignment vertical="center" wrapText="1"/>
    </xf>
    <xf numFmtId="164" fontId="15" fillId="0" borderId="113" xfId="0" applyNumberFormat="1" applyFont="1" applyBorder="1" applyAlignment="1">
      <alignment vertical="center" wrapText="1"/>
    </xf>
    <xf numFmtId="0" fontId="0" fillId="3" borderId="0" xfId="0" applyFill="1" applyAlignment="1">
      <alignment horizontal="center" vertical="top" wrapText="1"/>
    </xf>
    <xf numFmtId="0" fontId="47" fillId="0" borderId="0" xfId="0" applyFont="1" applyAlignment="1">
      <alignment horizontal="center"/>
    </xf>
    <xf numFmtId="0" fontId="47" fillId="0" borderId="0" xfId="0" applyFont="1"/>
    <xf numFmtId="0" fontId="47" fillId="0" borderId="0" xfId="0" applyFont="1" applyAlignment="1">
      <alignment wrapText="1"/>
    </xf>
    <xf numFmtId="0" fontId="59" fillId="0" borderId="18" xfId="0" applyFont="1" applyBorder="1" applyAlignment="1">
      <alignment horizontal="center" vertical="center"/>
    </xf>
    <xf numFmtId="0" fontId="47" fillId="0" borderId="19" xfId="0" applyFont="1" applyBorder="1"/>
    <xf numFmtId="0" fontId="47" fillId="0" borderId="19" xfId="0" applyFont="1" applyBorder="1" applyAlignment="1">
      <alignment horizontal="center"/>
    </xf>
    <xf numFmtId="0" fontId="47" fillId="0" borderId="19" xfId="0" applyFont="1" applyBorder="1" applyAlignment="1">
      <alignment wrapText="1"/>
    </xf>
    <xf numFmtId="0" fontId="63" fillId="0" borderId="22" xfId="0" applyFont="1" applyBorder="1" applyAlignment="1">
      <alignment horizontal="center" vertical="center" wrapText="1"/>
    </xf>
    <xf numFmtId="0" fontId="57" fillId="0" borderId="23" xfId="0" applyFont="1" applyBorder="1" applyAlignment="1">
      <alignment horizontal="center" vertical="center" wrapText="1"/>
    </xf>
    <xf numFmtId="0" fontId="57" fillId="0" borderId="24" xfId="0" applyFont="1" applyBorder="1" applyAlignment="1">
      <alignment horizontal="center" vertical="center" wrapText="1"/>
    </xf>
    <xf numFmtId="0" fontId="65" fillId="0" borderId="0" xfId="0" applyFont="1" applyAlignment="1">
      <alignment horizontal="center"/>
    </xf>
    <xf numFmtId="0" fontId="66" fillId="0" borderId="70" xfId="0" applyFont="1" applyBorder="1" applyAlignment="1">
      <alignment horizontal="center" vertical="center" wrapText="1"/>
    </xf>
    <xf numFmtId="0" fontId="66" fillId="0" borderId="106" xfId="0" applyFont="1" applyBorder="1" applyAlignment="1">
      <alignment horizontal="center" vertical="center" wrapText="1"/>
    </xf>
    <xf numFmtId="0" fontId="66" fillId="0" borderId="71" xfId="0" applyFont="1" applyBorder="1" applyAlignment="1">
      <alignment horizontal="center" vertical="center" wrapText="1"/>
    </xf>
    <xf numFmtId="0" fontId="66" fillId="0" borderId="72" xfId="0" applyFont="1" applyBorder="1" applyAlignment="1">
      <alignment horizontal="center" vertical="center" wrapText="1"/>
    </xf>
    <xf numFmtId="0" fontId="61" fillId="0" borderId="102" xfId="0" applyFont="1" applyBorder="1" applyAlignment="1">
      <alignment horizontal="center" vertical="center" wrapText="1"/>
    </xf>
    <xf numFmtId="0" fontId="61" fillId="0" borderId="104" xfId="0" applyFont="1" applyBorder="1" applyAlignment="1">
      <alignment horizontal="center" vertical="center" wrapText="1"/>
    </xf>
    <xf numFmtId="0" fontId="61" fillId="0" borderId="101" xfId="0" applyFont="1" applyBorder="1" applyAlignment="1">
      <alignment horizontal="center" vertical="center" wrapText="1"/>
    </xf>
    <xf numFmtId="0" fontId="61" fillId="0" borderId="100" xfId="0" applyFont="1" applyBorder="1" applyAlignment="1">
      <alignment horizontal="center" vertical="center" wrapText="1"/>
    </xf>
    <xf numFmtId="0" fontId="47" fillId="3" borderId="0" xfId="0" applyFont="1" applyFill="1" applyAlignment="1">
      <alignment horizontal="center" vertical="center" wrapText="1"/>
    </xf>
    <xf numFmtId="0" fontId="65" fillId="3" borderId="5" xfId="0" applyFont="1" applyFill="1" applyBorder="1" applyAlignment="1">
      <alignment vertical="top" wrapText="1"/>
    </xf>
    <xf numFmtId="0" fontId="47" fillId="3" borderId="0" xfId="0" applyFont="1" applyFill="1" applyAlignment="1">
      <alignment horizontal="center" vertical="top" wrapText="1"/>
    </xf>
    <xf numFmtId="2" fontId="47" fillId="3" borderId="5" xfId="0" applyNumberFormat="1" applyFont="1" applyFill="1" applyBorder="1" applyAlignment="1">
      <alignment horizontal="center" vertical="top" wrapText="1"/>
    </xf>
    <xf numFmtId="164" fontId="58" fillId="0" borderId="5" xfId="1" applyFont="1" applyBorder="1" applyAlignment="1">
      <alignment vertical="top" wrapText="1"/>
    </xf>
    <xf numFmtId="0" fontId="47" fillId="3" borderId="0" xfId="0" applyFont="1" applyFill="1" applyBorder="1" applyAlignment="1">
      <alignment horizontal="center" vertical="top" wrapText="1"/>
    </xf>
    <xf numFmtId="0" fontId="47" fillId="3" borderId="80" xfId="0" applyFont="1" applyFill="1" applyBorder="1" applyAlignment="1">
      <alignment horizontal="center" vertical="top" wrapText="1"/>
    </xf>
    <xf numFmtId="0" fontId="47" fillId="3" borderId="81" xfId="0" applyFont="1" applyFill="1" applyBorder="1" applyAlignment="1">
      <alignment vertical="top" wrapText="1"/>
    </xf>
    <xf numFmtId="0" fontId="47" fillId="3" borderId="51" xfId="0" applyFont="1" applyFill="1" applyBorder="1" applyAlignment="1">
      <alignment vertical="top" wrapText="1"/>
    </xf>
    <xf numFmtId="0" fontId="65" fillId="3" borderId="81" xfId="0" applyFont="1" applyFill="1" applyBorder="1" applyAlignment="1">
      <alignment vertical="top" wrapText="1"/>
    </xf>
    <xf numFmtId="164" fontId="58" fillId="0" borderId="80" xfId="1" applyFont="1" applyBorder="1" applyAlignment="1">
      <alignment vertical="top" wrapText="1"/>
    </xf>
    <xf numFmtId="0" fontId="67" fillId="3" borderId="80" xfId="0" applyFont="1" applyFill="1" applyBorder="1" applyAlignment="1">
      <alignment vertical="center" wrapText="1"/>
    </xf>
    <xf numFmtId="0" fontId="67" fillId="3" borderId="99" xfId="0" applyFont="1" applyFill="1" applyBorder="1" applyAlignment="1">
      <alignment vertical="center" wrapText="1"/>
    </xf>
    <xf numFmtId="0" fontId="67" fillId="3" borderId="0" xfId="0" applyFont="1" applyFill="1" applyBorder="1" applyAlignment="1">
      <alignment vertical="center" wrapText="1"/>
    </xf>
    <xf numFmtId="0" fontId="3" fillId="0" borderId="5" xfId="0" applyFont="1" applyBorder="1" applyAlignment="1">
      <alignment horizontal="justify" vertical="center" wrapText="1"/>
    </xf>
    <xf numFmtId="10" fontId="4" fillId="0" borderId="30" xfId="0" applyNumberFormat="1" applyFont="1" applyBorder="1" applyAlignment="1">
      <alignment vertical="top" wrapText="1"/>
    </xf>
    <xf numFmtId="0" fontId="34" fillId="0" borderId="26" xfId="0" applyFont="1" applyBorder="1" applyAlignment="1">
      <alignment vertical="top" wrapText="1"/>
    </xf>
    <xf numFmtId="0" fontId="34" fillId="0" borderId="32" xfId="0" applyFont="1" applyBorder="1" applyAlignment="1">
      <alignment vertical="top" wrapText="1"/>
    </xf>
    <xf numFmtId="0" fontId="34" fillId="0" borderId="30" xfId="0" applyFont="1" applyBorder="1" applyAlignment="1">
      <alignment vertical="top" wrapText="1"/>
    </xf>
    <xf numFmtId="0" fontId="34" fillId="0" borderId="30" xfId="0" applyFont="1" applyBorder="1" applyAlignment="1">
      <alignment horizontal="justify" vertical="top" wrapText="1"/>
    </xf>
    <xf numFmtId="0" fontId="34" fillId="0" borderId="27" xfId="0" applyFont="1" applyBorder="1" applyAlignment="1">
      <alignment horizontal="justify" vertical="top" wrapText="1"/>
    </xf>
    <xf numFmtId="0" fontId="34" fillId="0" borderId="53" xfId="0" applyFont="1" applyBorder="1" applyAlignment="1">
      <alignment horizontal="center" vertical="top" wrapText="1"/>
    </xf>
    <xf numFmtId="0" fontId="34" fillId="0" borderId="32" xfId="0" applyFont="1" applyBorder="1" applyAlignment="1">
      <alignment horizontal="center" vertical="top" wrapText="1"/>
    </xf>
    <xf numFmtId="0" fontId="34" fillId="0" borderId="26" xfId="0" applyFont="1" applyBorder="1" applyAlignment="1">
      <alignment horizontal="center" vertical="top" wrapText="1"/>
    </xf>
    <xf numFmtId="0" fontId="34" fillId="0" borderId="30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68" fillId="0" borderId="32" xfId="0" applyFont="1" applyBorder="1" applyAlignment="1">
      <alignment vertical="top" wrapText="1"/>
    </xf>
    <xf numFmtId="164" fontId="4" fillId="0" borderId="30" xfId="2" applyFont="1" applyBorder="1" applyAlignment="1">
      <alignment vertical="top" wrapText="1"/>
    </xf>
    <xf numFmtId="164" fontId="4" fillId="0" borderId="43" xfId="2" applyFont="1" applyBorder="1" applyAlignment="1">
      <alignment vertical="top" wrapText="1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vertical="center" wrapText="1"/>
    </xf>
    <xf numFmtId="0" fontId="47" fillId="3" borderId="5" xfId="0" applyFont="1" applyFill="1" applyBorder="1" applyAlignment="1">
      <alignment horizontal="center" vertical="top" wrapText="1"/>
    </xf>
    <xf numFmtId="0" fontId="47" fillId="3" borderId="5" xfId="0" applyFont="1" applyFill="1" applyBorder="1" applyAlignment="1">
      <alignment vertical="top" wrapText="1"/>
    </xf>
    <xf numFmtId="0" fontId="23" fillId="0" borderId="8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52" fillId="3" borderId="5" xfId="0" applyFont="1" applyFill="1" applyBorder="1" applyAlignment="1">
      <alignment horizontal="left" vertical="center" wrapText="1"/>
    </xf>
    <xf numFmtId="0" fontId="53" fillId="3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7" fillId="0" borderId="5" xfId="0" applyFont="1" applyFill="1" applyBorder="1"/>
    <xf numFmtId="0" fontId="61" fillId="0" borderId="94" xfId="0" applyFont="1" applyFill="1" applyBorder="1" applyAlignment="1">
      <alignment vertical="center" wrapText="1"/>
    </xf>
    <xf numFmtId="0" fontId="61" fillId="0" borderId="90" xfId="0" applyFont="1" applyFill="1" applyBorder="1" applyAlignment="1">
      <alignment vertical="center" wrapText="1"/>
    </xf>
    <xf numFmtId="0" fontId="61" fillId="0" borderId="95" xfId="0" applyFont="1" applyFill="1" applyBorder="1" applyAlignment="1">
      <alignment horizontal="right" vertical="center"/>
    </xf>
    <xf numFmtId="0" fontId="58" fillId="0" borderId="0" xfId="0" applyFont="1" applyFill="1"/>
    <xf numFmtId="0" fontId="58" fillId="0" borderId="0" xfId="0" applyFont="1" applyFill="1" applyBorder="1" applyAlignment="1">
      <alignment horizontal="centerContinuous" vertical="center"/>
    </xf>
    <xf numFmtId="0" fontId="61" fillId="0" borderId="0" xfId="0" applyFont="1" applyFill="1" applyBorder="1" applyAlignment="1">
      <alignment horizontal="centerContinuous" vertical="center"/>
    </xf>
    <xf numFmtId="0" fontId="61" fillId="0" borderId="91" xfId="0" applyFont="1" applyFill="1" applyBorder="1" applyAlignment="1">
      <alignment horizontal="centerContinuous" vertical="center"/>
    </xf>
    <xf numFmtId="0" fontId="58" fillId="0" borderId="92" xfId="0" applyFont="1" applyFill="1" applyBorder="1" applyAlignment="1">
      <alignment horizontal="centerContinuous" vertical="center"/>
    </xf>
    <xf numFmtId="0" fontId="58" fillId="0" borderId="92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vertical="center"/>
    </xf>
    <xf numFmtId="0" fontId="61" fillId="0" borderId="0" xfId="0" applyFont="1" applyFill="1" applyBorder="1" applyAlignment="1">
      <alignment vertical="center" wrapText="1"/>
    </xf>
    <xf numFmtId="0" fontId="61" fillId="0" borderId="91" xfId="0" applyFont="1" applyFill="1" applyBorder="1" applyAlignment="1">
      <alignment vertical="center" wrapText="1"/>
    </xf>
    <xf numFmtId="0" fontId="61" fillId="0" borderId="5" xfId="0" applyFont="1" applyFill="1" applyBorder="1" applyAlignment="1">
      <alignment horizontal="center" vertical="center" wrapText="1"/>
    </xf>
    <xf numFmtId="0" fontId="61" fillId="0" borderId="0" xfId="0" applyFont="1" applyFill="1" applyAlignment="1">
      <alignment horizontal="center"/>
    </xf>
    <xf numFmtId="0" fontId="61" fillId="0" borderId="0" xfId="0" applyFont="1" applyFill="1"/>
    <xf numFmtId="0" fontId="65" fillId="0" borderId="5" xfId="0" applyFont="1" applyFill="1" applyBorder="1"/>
    <xf numFmtId="1" fontId="47" fillId="0" borderId="5" xfId="0" applyNumberFormat="1" applyFont="1" applyFill="1" applyBorder="1"/>
    <xf numFmtId="0" fontId="58" fillId="0" borderId="5" xfId="0" applyFont="1" applyFill="1" applyBorder="1" applyAlignment="1">
      <alignment vertical="center" wrapText="1"/>
    </xf>
    <xf numFmtId="1" fontId="58" fillId="0" borderId="5" xfId="0" applyNumberFormat="1" applyFont="1" applyFill="1" applyBorder="1" applyAlignment="1">
      <alignment vertical="center" wrapText="1"/>
    </xf>
    <xf numFmtId="169" fontId="61" fillId="0" borderId="5" xfId="1" applyNumberFormat="1" applyFont="1" applyFill="1" applyBorder="1" applyAlignment="1">
      <alignment horizontal="right" wrapText="1" readingOrder="1"/>
    </xf>
    <xf numFmtId="169" fontId="58" fillId="0" borderId="5" xfId="1" applyNumberFormat="1" applyFont="1" applyFill="1" applyBorder="1" applyAlignment="1">
      <alignment horizontal="right" wrapText="1" readingOrder="1"/>
    </xf>
    <xf numFmtId="0" fontId="67" fillId="0" borderId="5" xfId="0" applyFont="1" applyFill="1" applyBorder="1"/>
    <xf numFmtId="0" fontId="47" fillId="0" borderId="5" xfId="0" quotePrefix="1" applyFont="1" applyFill="1" applyBorder="1"/>
    <xf numFmtId="0" fontId="47" fillId="0" borderId="39" xfId="0" applyFont="1" applyFill="1" applyBorder="1"/>
    <xf numFmtId="0" fontId="71" fillId="0" borderId="0" xfId="0" applyFont="1" applyFill="1" applyBorder="1" applyAlignment="1">
      <alignment horizontal="center" readingOrder="1"/>
    </xf>
    <xf numFmtId="168" fontId="47" fillId="0" borderId="0" xfId="0" applyNumberFormat="1" applyFont="1" applyFill="1" applyBorder="1"/>
    <xf numFmtId="0" fontId="65" fillId="0" borderId="0" xfId="0" applyFont="1" applyFill="1" applyBorder="1"/>
    <xf numFmtId="0" fontId="72" fillId="0" borderId="81" xfId="0" applyFont="1" applyFill="1" applyBorder="1" applyAlignment="1">
      <alignment horizontal="left" readingOrder="1"/>
    </xf>
    <xf numFmtId="0" fontId="72" fillId="0" borderId="51" xfId="0" applyFont="1" applyFill="1" applyBorder="1" applyAlignment="1">
      <alignment horizontal="left" readingOrder="1"/>
    </xf>
    <xf numFmtId="0" fontId="72" fillId="0" borderId="79" xfId="0" applyFont="1" applyFill="1" applyBorder="1" applyAlignment="1">
      <alignment horizontal="left" readingOrder="1"/>
    </xf>
    <xf numFmtId="0" fontId="72" fillId="0" borderId="52" xfId="0" applyFont="1" applyFill="1" applyBorder="1" applyAlignment="1">
      <alignment horizontal="left" readingOrder="1"/>
    </xf>
    <xf numFmtId="0" fontId="47" fillId="0" borderId="5" xfId="0" applyFont="1" applyFill="1" applyBorder="1" applyAlignment="1">
      <alignment horizontal="left" vertical="center" wrapText="1"/>
    </xf>
    <xf numFmtId="0" fontId="47" fillId="0" borderId="5" xfId="0" applyFont="1" applyFill="1" applyBorder="1" applyAlignment="1">
      <alignment horizontal="left" wrapText="1"/>
    </xf>
    <xf numFmtId="169" fontId="47" fillId="0" borderId="5" xfId="1" applyNumberFormat="1" applyFont="1" applyFill="1" applyBorder="1" applyAlignment="1">
      <alignment horizontal="left" wrapText="1"/>
    </xf>
    <xf numFmtId="3" fontId="47" fillId="0" borderId="5" xfId="0" applyNumberFormat="1" applyFont="1" applyFill="1" applyBorder="1" applyAlignment="1">
      <alignment horizontal="left"/>
    </xf>
    <xf numFmtId="3" fontId="47" fillId="0" borderId="5" xfId="0" applyNumberFormat="1" applyFont="1" applyFill="1" applyBorder="1" applyAlignment="1">
      <alignment horizontal="left" wrapText="1"/>
    </xf>
    <xf numFmtId="0" fontId="47" fillId="0" borderId="5" xfId="0" applyFont="1" applyFill="1" applyBorder="1" applyAlignment="1">
      <alignment horizontal="left"/>
    </xf>
    <xf numFmtId="169" fontId="47" fillId="0" borderId="5" xfId="1" applyNumberFormat="1" applyFont="1" applyFill="1" applyBorder="1" applyAlignment="1">
      <alignment horizontal="left"/>
    </xf>
    <xf numFmtId="0" fontId="47" fillId="0" borderId="0" xfId="0" applyFont="1" applyFill="1"/>
    <xf numFmtId="0" fontId="58" fillId="0" borderId="0" xfId="0" applyFont="1" applyFill="1" applyAlignment="1">
      <alignment horizontal="center"/>
    </xf>
    <xf numFmtId="0" fontId="34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center" vertical="top" wrapText="1"/>
    </xf>
    <xf numFmtId="0" fontId="34" fillId="0" borderId="1" xfId="0" applyFont="1" applyBorder="1" applyAlignment="1">
      <alignment horizontal="justify" vertical="top" wrapText="1"/>
    </xf>
    <xf numFmtId="0" fontId="61" fillId="0" borderId="18" xfId="0" applyFont="1" applyFill="1" applyBorder="1" applyAlignment="1">
      <alignment vertical="center" wrapText="1"/>
    </xf>
    <xf numFmtId="0" fontId="61" fillId="0" borderId="19" xfId="0" applyFont="1" applyFill="1" applyBorder="1" applyAlignment="1">
      <alignment vertical="center" wrapText="1"/>
    </xf>
    <xf numFmtId="0" fontId="61" fillId="0" borderId="50" xfId="0" applyFont="1" applyFill="1" applyBorder="1" applyAlignment="1">
      <alignment horizontal="right" vertical="center"/>
    </xf>
    <xf numFmtId="0" fontId="61" fillId="0" borderId="39" xfId="0" applyFont="1" applyFill="1" applyBorder="1" applyAlignment="1">
      <alignment horizontal="centerContinuous" vertical="center"/>
    </xf>
    <xf numFmtId="0" fontId="61" fillId="0" borderId="40" xfId="0" applyFont="1" applyFill="1" applyBorder="1" applyAlignment="1">
      <alignment horizontal="centerContinuous" vertical="center"/>
    </xf>
    <xf numFmtId="0" fontId="58" fillId="0" borderId="39" xfId="0" applyFont="1" applyFill="1" applyBorder="1" applyAlignment="1">
      <alignment horizontal="centerContinuous" vertical="center"/>
    </xf>
    <xf numFmtId="0" fontId="58" fillId="0" borderId="39" xfId="0" applyFont="1" applyFill="1" applyBorder="1" applyAlignment="1">
      <alignment horizontal="center" vertical="center" wrapText="1"/>
    </xf>
    <xf numFmtId="0" fontId="61" fillId="0" borderId="40" xfId="0" applyFont="1" applyFill="1" applyBorder="1" applyAlignment="1">
      <alignment vertical="center" wrapText="1"/>
    </xf>
    <xf numFmtId="0" fontId="61" fillId="0" borderId="68" xfId="0" applyFont="1" applyFill="1" applyBorder="1" applyAlignment="1">
      <alignment horizontal="center" vertical="center" wrapText="1"/>
    </xf>
    <xf numFmtId="0" fontId="61" fillId="0" borderId="69" xfId="0" applyFont="1" applyFill="1" applyBorder="1" applyAlignment="1">
      <alignment horizontal="center" vertical="center" wrapText="1"/>
    </xf>
    <xf numFmtId="0" fontId="47" fillId="0" borderId="68" xfId="0" applyFont="1" applyFill="1" applyBorder="1" applyAlignment="1">
      <alignment horizontal="center"/>
    </xf>
    <xf numFmtId="1" fontId="47" fillId="0" borderId="69" xfId="0" applyNumberFormat="1" applyFont="1" applyFill="1" applyBorder="1"/>
    <xf numFmtId="1" fontId="58" fillId="0" borderId="69" xfId="0" applyNumberFormat="1" applyFont="1" applyFill="1" applyBorder="1" applyAlignment="1">
      <alignment vertical="center" wrapText="1"/>
    </xf>
    <xf numFmtId="0" fontId="47" fillId="0" borderId="95" xfId="0" applyFont="1" applyFill="1" applyBorder="1" applyAlignment="1">
      <alignment horizontal="center"/>
    </xf>
    <xf numFmtId="169" fontId="58" fillId="0" borderId="69" xfId="1" applyNumberFormat="1" applyFont="1" applyFill="1" applyBorder="1" applyAlignment="1">
      <alignment horizontal="right" wrapText="1" readingOrder="1"/>
    </xf>
    <xf numFmtId="0" fontId="47" fillId="0" borderId="112" xfId="0" applyFont="1" applyFill="1" applyBorder="1" applyAlignment="1">
      <alignment horizontal="center"/>
    </xf>
    <xf numFmtId="0" fontId="47" fillId="0" borderId="83" xfId="0" applyFont="1" applyFill="1" applyBorder="1" applyAlignment="1">
      <alignment horizontal="center"/>
    </xf>
    <xf numFmtId="168" fontId="47" fillId="0" borderId="40" xfId="0" applyNumberFormat="1" applyFont="1" applyFill="1" applyBorder="1"/>
    <xf numFmtId="0" fontId="47" fillId="0" borderId="68" xfId="0" applyFont="1" applyFill="1" applyBorder="1"/>
    <xf numFmtId="0" fontId="72" fillId="0" borderId="16" xfId="0" applyFont="1" applyFill="1" applyBorder="1" applyAlignment="1">
      <alignment horizontal="left" readingOrder="1"/>
    </xf>
    <xf numFmtId="0" fontId="72" fillId="0" borderId="15" xfId="0" applyFont="1" applyFill="1" applyBorder="1" applyAlignment="1">
      <alignment horizontal="left" readingOrder="1"/>
    </xf>
    <xf numFmtId="0" fontId="47" fillId="0" borderId="95" xfId="0" applyFont="1" applyFill="1" applyBorder="1"/>
    <xf numFmtId="0" fontId="47" fillId="0" borderId="112" xfId="0" applyFont="1" applyFill="1" applyBorder="1"/>
    <xf numFmtId="3" fontId="47" fillId="0" borderId="69" xfId="0" applyNumberFormat="1" applyFont="1" applyFill="1" applyBorder="1" applyAlignment="1">
      <alignment horizontal="left" wrapText="1"/>
    </xf>
    <xf numFmtId="3" fontId="47" fillId="0" borderId="69" xfId="0" applyNumberFormat="1" applyFont="1" applyFill="1" applyBorder="1" applyAlignment="1">
      <alignment horizontal="left"/>
    </xf>
    <xf numFmtId="0" fontId="47" fillId="0" borderId="114" xfId="0" applyFont="1" applyFill="1" applyBorder="1"/>
    <xf numFmtId="0" fontId="18" fillId="0" borderId="19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47" fillId="3" borderId="83" xfId="0" applyFont="1" applyFill="1" applyBorder="1" applyAlignment="1">
      <alignment horizontal="center" vertical="center" wrapText="1"/>
    </xf>
    <xf numFmtId="0" fontId="67" fillId="3" borderId="40" xfId="0" applyFont="1" applyFill="1" applyBorder="1" applyAlignment="1">
      <alignment vertical="center" wrapText="1"/>
    </xf>
    <xf numFmtId="0" fontId="47" fillId="3" borderId="68" xfId="0" applyFont="1" applyFill="1" applyBorder="1" applyAlignment="1">
      <alignment horizontal="center" vertical="top" wrapText="1"/>
    </xf>
    <xf numFmtId="0" fontId="47" fillId="3" borderId="16" xfId="0" applyFont="1" applyFill="1" applyBorder="1" applyAlignment="1">
      <alignment vertical="top" wrapText="1"/>
    </xf>
    <xf numFmtId="164" fontId="58" fillId="0" borderId="85" xfId="1" applyFont="1" applyBorder="1" applyAlignment="1">
      <alignment vertical="top" wrapText="1"/>
    </xf>
    <xf numFmtId="164" fontId="58" fillId="0" borderId="69" xfId="1" applyFont="1" applyBorder="1" applyAlignment="1">
      <alignment vertical="top" wrapText="1"/>
    </xf>
    <xf numFmtId="0" fontId="47" fillId="3" borderId="40" xfId="0" applyFont="1" applyFill="1" applyBorder="1" applyAlignment="1">
      <alignment horizontal="center" vertical="top" wrapText="1"/>
    </xf>
    <xf numFmtId="0" fontId="47" fillId="3" borderId="70" xfId="0" applyFont="1" applyFill="1" applyBorder="1" applyAlignment="1">
      <alignment horizontal="center" vertical="top" wrapText="1"/>
    </xf>
    <xf numFmtId="0" fontId="47" fillId="3" borderId="71" xfId="0" applyFont="1" applyFill="1" applyBorder="1" applyAlignment="1">
      <alignment vertical="top" wrapText="1"/>
    </xf>
    <xf numFmtId="0" fontId="47" fillId="3" borderId="71" xfId="0" applyFont="1" applyFill="1" applyBorder="1" applyAlignment="1">
      <alignment horizontal="center" vertical="top" wrapText="1"/>
    </xf>
    <xf numFmtId="164" fontId="58" fillId="0" borderId="71" xfId="1" applyFont="1" applyBorder="1" applyAlignment="1">
      <alignment vertical="top" wrapText="1"/>
    </xf>
    <xf numFmtId="164" fontId="58" fillId="0" borderId="72" xfId="1" applyFont="1" applyBorder="1" applyAlignment="1">
      <alignment vertical="top" wrapText="1"/>
    </xf>
    <xf numFmtId="0" fontId="0" fillId="3" borderId="68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166" fontId="43" fillId="0" borderId="69" xfId="0" applyNumberFormat="1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46" fillId="0" borderId="69" xfId="0" applyFont="1" applyBorder="1" applyAlignment="1">
      <alignment horizontal="center" vertical="center"/>
    </xf>
    <xf numFmtId="0" fontId="47" fillId="0" borderId="69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69" xfId="0" applyFill="1" applyBorder="1" applyAlignment="1">
      <alignment horizontal="center" vertical="center"/>
    </xf>
    <xf numFmtId="0" fontId="43" fillId="0" borderId="70" xfId="0" applyFont="1" applyBorder="1" applyAlignment="1">
      <alignment horizontal="center" vertical="top"/>
    </xf>
    <xf numFmtId="0" fontId="43" fillId="0" borderId="71" xfId="0" applyFont="1" applyFill="1" applyBorder="1" applyAlignment="1">
      <alignment vertical="center"/>
    </xf>
    <xf numFmtId="0" fontId="43" fillId="0" borderId="71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43" fillId="0" borderId="83" xfId="0" applyFont="1" applyBorder="1" applyAlignment="1">
      <alignment horizontal="center" vertical="top"/>
    </xf>
    <xf numFmtId="0" fontId="44" fillId="0" borderId="80" xfId="0" applyFont="1" applyBorder="1" applyAlignment="1">
      <alignment vertical="center" wrapText="1"/>
    </xf>
    <xf numFmtId="0" fontId="43" fillId="0" borderId="80" xfId="0" applyFont="1" applyBorder="1" applyAlignment="1">
      <alignment horizontal="center" vertical="center"/>
    </xf>
    <xf numFmtId="166" fontId="43" fillId="3" borderId="69" xfId="0" applyNumberFormat="1" applyFont="1" applyFill="1" applyBorder="1" applyAlignment="1">
      <alignment horizontal="center" vertical="center"/>
    </xf>
    <xf numFmtId="0" fontId="0" fillId="3" borderId="69" xfId="0" applyFill="1" applyBorder="1" applyAlignment="1">
      <alignment horizontal="center" vertical="center" wrapText="1"/>
    </xf>
    <xf numFmtId="2" fontId="0" fillId="3" borderId="69" xfId="0" applyNumberFormat="1" applyFill="1" applyBorder="1" applyAlignment="1">
      <alignment horizontal="center" vertical="center" wrapText="1"/>
    </xf>
    <xf numFmtId="0" fontId="0" fillId="3" borderId="69" xfId="0" quotePrefix="1" applyFill="1" applyBorder="1" applyAlignment="1">
      <alignment horizontal="center" vertical="center" wrapText="1"/>
    </xf>
    <xf numFmtId="167" fontId="0" fillId="3" borderId="69" xfId="0" applyNumberFormat="1" applyFill="1" applyBorder="1" applyAlignment="1">
      <alignment horizontal="center" vertical="center" wrapText="1"/>
    </xf>
    <xf numFmtId="167" fontId="0" fillId="3" borderId="69" xfId="0" applyNumberFormat="1" applyFill="1" applyBorder="1" applyAlignment="1">
      <alignment vertical="center" wrapText="1"/>
    </xf>
    <xf numFmtId="0" fontId="0" fillId="3" borderId="70" xfId="0" applyFill="1" applyBorder="1" applyAlignment="1">
      <alignment horizontal="center" vertical="center" wrapText="1"/>
    </xf>
    <xf numFmtId="0" fontId="0" fillId="3" borderId="71" xfId="0" applyFill="1" applyBorder="1" applyAlignment="1">
      <alignment vertical="center" wrapText="1"/>
    </xf>
    <xf numFmtId="0" fontId="0" fillId="3" borderId="71" xfId="0" applyFill="1" applyBorder="1" applyAlignment="1">
      <alignment horizontal="center" vertical="center" wrapText="1"/>
    </xf>
    <xf numFmtId="167" fontId="0" fillId="3" borderId="71" xfId="0" applyNumberFormat="1" applyFill="1" applyBorder="1" applyAlignment="1">
      <alignment horizontal="center" vertical="center" wrapText="1"/>
    </xf>
    <xf numFmtId="167" fontId="0" fillId="3" borderId="72" xfId="0" applyNumberFormat="1" applyFill="1" applyBorder="1" applyAlignment="1">
      <alignment horizontal="center" vertical="center" wrapText="1"/>
    </xf>
    <xf numFmtId="0" fontId="0" fillId="3" borderId="112" xfId="0" applyFill="1" applyBorder="1" applyAlignment="1">
      <alignment horizontal="center" vertical="center" wrapText="1"/>
    </xf>
    <xf numFmtId="0" fontId="0" fillId="3" borderId="99" xfId="0" applyFill="1" applyBorder="1" applyAlignment="1">
      <alignment vertical="center" wrapText="1"/>
    </xf>
    <xf numFmtId="0" fontId="0" fillId="3" borderId="92" xfId="0" applyFill="1" applyBorder="1" applyAlignment="1">
      <alignment horizontal="center" vertical="center" wrapText="1"/>
    </xf>
    <xf numFmtId="167" fontId="0" fillId="3" borderId="0" xfId="0" applyNumberFormat="1" applyFill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69" fillId="0" borderId="5" xfId="0" applyFont="1" applyBorder="1" applyAlignment="1">
      <alignment vertical="top" wrapText="1"/>
    </xf>
    <xf numFmtId="0" fontId="15" fillId="0" borderId="39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vertical="top" wrapText="1"/>
    </xf>
    <xf numFmtId="0" fontId="0" fillId="0" borderId="39" xfId="0" applyBorder="1" applyAlignment="1">
      <alignment horizontal="left" vertical="center"/>
    </xf>
    <xf numFmtId="0" fontId="15" fillId="0" borderId="22" xfId="0" applyFont="1" applyBorder="1" applyAlignment="1">
      <alignment horizontal="center" vertical="center"/>
    </xf>
    <xf numFmtId="0" fontId="61" fillId="0" borderId="92" xfId="0" applyFont="1" applyFill="1" applyBorder="1" applyAlignment="1">
      <alignment horizontal="centerContinuous" vertical="center" wrapText="1"/>
    </xf>
    <xf numFmtId="0" fontId="61" fillId="0" borderId="0" xfId="0" applyFont="1" applyFill="1" applyBorder="1" applyAlignment="1">
      <alignment horizontal="centerContinuous" vertical="center" wrapText="1"/>
    </xf>
    <xf numFmtId="0" fontId="61" fillId="0" borderId="91" xfId="0" applyFont="1" applyFill="1" applyBorder="1" applyAlignment="1">
      <alignment horizontal="centerContinuous" vertical="center" wrapText="1"/>
    </xf>
    <xf numFmtId="0" fontId="58" fillId="0" borderId="0" xfId="0" applyFont="1" applyFill="1" applyBorder="1" applyAlignment="1">
      <alignment horizontal="centerContinuous" vertical="center" wrapText="1"/>
    </xf>
    <xf numFmtId="0" fontId="58" fillId="0" borderId="0" xfId="0" applyFont="1" applyFill="1" applyBorder="1" applyAlignment="1">
      <alignment vertical="center" wrapText="1"/>
    </xf>
    <xf numFmtId="0" fontId="58" fillId="0" borderId="5" xfId="0" applyFont="1" applyFill="1" applyBorder="1" applyAlignment="1">
      <alignment horizontal="center" vertical="center" wrapText="1"/>
    </xf>
    <xf numFmtId="164" fontId="58" fillId="0" borderId="5" xfId="1" applyFont="1" applyFill="1" applyBorder="1" applyAlignment="1">
      <alignment vertical="center" wrapText="1"/>
    </xf>
    <xf numFmtId="164" fontId="58" fillId="0" borderId="0" xfId="0" applyNumberFormat="1" applyFont="1" applyFill="1"/>
    <xf numFmtId="164" fontId="61" fillId="0" borderId="5" xfId="1" applyFont="1" applyFill="1" applyBorder="1" applyAlignment="1">
      <alignment vertical="center" wrapText="1"/>
    </xf>
    <xf numFmtId="0" fontId="61" fillId="0" borderId="5" xfId="0" applyFont="1" applyFill="1" applyBorder="1" applyAlignment="1">
      <alignment vertical="center" wrapText="1"/>
    </xf>
    <xf numFmtId="164" fontId="58" fillId="0" borderId="0" xfId="0" applyNumberFormat="1" applyFont="1" applyFill="1" applyBorder="1" applyAlignment="1">
      <alignment vertical="center"/>
    </xf>
    <xf numFmtId="164" fontId="58" fillId="0" borderId="0" xfId="0" applyNumberFormat="1" applyFont="1" applyFill="1" applyBorder="1" applyAlignment="1">
      <alignment vertical="center" wrapText="1"/>
    </xf>
    <xf numFmtId="164" fontId="58" fillId="0" borderId="91" xfId="0" applyNumberFormat="1" applyFont="1" applyFill="1" applyBorder="1" applyAlignment="1">
      <alignment vertical="center" wrapText="1"/>
    </xf>
    <xf numFmtId="0" fontId="74" fillId="0" borderId="0" xfId="0" applyFont="1" applyFill="1"/>
    <xf numFmtId="0" fontId="74" fillId="0" borderId="94" xfId="0" applyFont="1" applyFill="1" applyBorder="1" applyAlignment="1">
      <alignment horizontal="left" vertical="center"/>
    </xf>
    <xf numFmtId="0" fontId="74" fillId="0" borderId="90" xfId="0" applyFont="1" applyFill="1" applyBorder="1" applyAlignment="1">
      <alignment wrapText="1"/>
    </xf>
    <xf numFmtId="0" fontId="74" fillId="0" borderId="90" xfId="0" applyFont="1" applyFill="1" applyBorder="1"/>
    <xf numFmtId="0" fontId="74" fillId="0" borderId="93" xfId="0" applyFont="1" applyFill="1" applyBorder="1"/>
    <xf numFmtId="0" fontId="74" fillId="0" borderId="92" xfId="0" applyFont="1" applyFill="1" applyBorder="1" applyAlignment="1">
      <alignment horizontal="left" vertical="center"/>
    </xf>
    <xf numFmtId="0" fontId="74" fillId="0" borderId="0" xfId="0" applyFont="1" applyFill="1" applyBorder="1" applyAlignment="1">
      <alignment wrapText="1"/>
    </xf>
    <xf numFmtId="0" fontId="74" fillId="0" borderId="0" xfId="0" applyFont="1" applyFill="1" applyBorder="1"/>
    <xf numFmtId="0" fontId="74" fillId="0" borderId="91" xfId="0" applyFont="1" applyFill="1" applyBorder="1"/>
    <xf numFmtId="0" fontId="74" fillId="0" borderId="79" xfId="0" applyFont="1" applyFill="1" applyBorder="1" applyAlignment="1">
      <alignment horizontal="center" vertical="center" wrapText="1"/>
    </xf>
    <xf numFmtId="0" fontId="74" fillId="0" borderId="52" xfId="0" applyFont="1" applyFill="1" applyBorder="1" applyAlignment="1">
      <alignment wrapText="1"/>
    </xf>
    <xf numFmtId="0" fontId="74" fillId="0" borderId="52" xfId="0" applyFont="1" applyFill="1" applyBorder="1"/>
    <xf numFmtId="0" fontId="74" fillId="0" borderId="84" xfId="0" applyFont="1" applyFill="1" applyBorder="1"/>
    <xf numFmtId="0" fontId="74" fillId="0" borderId="0" xfId="0" applyFont="1" applyFill="1" applyAlignment="1">
      <alignment horizontal="center"/>
    </xf>
    <xf numFmtId="0" fontId="74" fillId="0" borderId="0" xfId="0" applyFont="1" applyFill="1" applyAlignment="1">
      <alignment wrapText="1"/>
    </xf>
    <xf numFmtId="0" fontId="58" fillId="0" borderId="0" xfId="0" applyFont="1" applyFill="1" applyAlignment="1">
      <alignment wrapText="1"/>
    </xf>
    <xf numFmtId="0" fontId="61" fillId="0" borderId="20" xfId="0" applyFont="1" applyFill="1" applyBorder="1" applyAlignment="1">
      <alignment horizontal="right" vertical="center"/>
    </xf>
    <xf numFmtId="0" fontId="64" fillId="0" borderId="39" xfId="0" applyFont="1" applyFill="1" applyBorder="1" applyAlignment="1">
      <alignment horizontal="centerContinuous" vertical="center" wrapText="1"/>
    </xf>
    <xf numFmtId="0" fontId="61" fillId="0" borderId="40" xfId="0" applyFont="1" applyFill="1" applyBorder="1" applyAlignment="1">
      <alignment horizontal="centerContinuous" vertical="center" wrapText="1"/>
    </xf>
    <xf numFmtId="0" fontId="58" fillId="0" borderId="22" xfId="0" applyFont="1" applyFill="1" applyBorder="1" applyAlignment="1">
      <alignment horizontal="center" vertical="center" wrapText="1"/>
    </xf>
    <xf numFmtId="0" fontId="58" fillId="0" borderId="21" xfId="0" applyFont="1" applyFill="1" applyBorder="1" applyAlignment="1">
      <alignment vertical="center" wrapText="1"/>
    </xf>
    <xf numFmtId="0" fontId="58" fillId="0" borderId="21" xfId="0" applyFont="1" applyFill="1" applyBorder="1" applyAlignment="1">
      <alignment vertical="center" wrapText="1"/>
    </xf>
    <xf numFmtId="0" fontId="61" fillId="0" borderId="21" xfId="0" applyFont="1" applyFill="1" applyBorder="1" applyAlignment="1">
      <alignment vertical="center"/>
    </xf>
    <xf numFmtId="0" fontId="61" fillId="0" borderId="24" xfId="0" applyFont="1" applyFill="1" applyBorder="1" applyAlignment="1">
      <alignment vertical="center" wrapText="1"/>
    </xf>
    <xf numFmtId="0" fontId="61" fillId="0" borderId="22" xfId="0" applyFont="1" applyFill="1" applyBorder="1" applyAlignment="1">
      <alignment horizontal="center" vertical="center" wrapText="1"/>
    </xf>
    <xf numFmtId="0" fontId="61" fillId="0" borderId="101" xfId="0" applyFont="1" applyFill="1" applyBorder="1" applyAlignment="1">
      <alignment horizontal="center" vertical="center" wrapText="1"/>
    </xf>
    <xf numFmtId="0" fontId="61" fillId="0" borderId="38" xfId="0" applyFont="1" applyFill="1" applyBorder="1" applyAlignment="1">
      <alignment horizontal="center" vertical="center" wrapText="1"/>
    </xf>
    <xf numFmtId="0" fontId="61" fillId="0" borderId="21" xfId="0" applyFont="1" applyFill="1" applyBorder="1" applyAlignment="1">
      <alignment horizontal="center" vertical="center" wrapText="1"/>
    </xf>
    <xf numFmtId="0" fontId="61" fillId="0" borderId="24" xfId="0" applyFont="1" applyFill="1" applyBorder="1" applyAlignment="1">
      <alignment horizontal="center" vertical="center" wrapText="1"/>
    </xf>
    <xf numFmtId="0" fontId="58" fillId="0" borderId="83" xfId="0" applyFont="1" applyFill="1" applyBorder="1" applyAlignment="1">
      <alignment horizontal="center"/>
    </xf>
    <xf numFmtId="0" fontId="49" fillId="0" borderId="80" xfId="0" applyFont="1" applyFill="1" applyBorder="1" applyAlignment="1">
      <alignment horizontal="left" wrapText="1" readingOrder="1"/>
    </xf>
    <xf numFmtId="164" fontId="58" fillId="0" borderId="80" xfId="1" applyFont="1" applyFill="1" applyBorder="1"/>
    <xf numFmtId="164" fontId="58" fillId="0" borderId="85" xfId="1" applyFont="1" applyFill="1" applyBorder="1"/>
    <xf numFmtId="0" fontId="58" fillId="0" borderId="68" xfId="0" applyFont="1" applyFill="1" applyBorder="1" applyAlignment="1">
      <alignment horizontal="center"/>
    </xf>
    <xf numFmtId="0" fontId="49" fillId="0" borderId="5" xfId="0" applyFont="1" applyFill="1" applyBorder="1" applyAlignment="1">
      <alignment horizontal="left" wrapText="1" readingOrder="1"/>
    </xf>
    <xf numFmtId="164" fontId="58" fillId="0" borderId="5" xfId="1" applyFont="1" applyFill="1" applyBorder="1"/>
    <xf numFmtId="164" fontId="58" fillId="0" borderId="69" xfId="1" applyFont="1" applyFill="1" applyBorder="1"/>
    <xf numFmtId="0" fontId="58" fillId="0" borderId="95" xfId="0" applyFont="1" applyFill="1" applyBorder="1" applyAlignment="1">
      <alignment horizontal="center"/>
    </xf>
    <xf numFmtId="0" fontId="49" fillId="0" borderId="98" xfId="0" applyFont="1" applyFill="1" applyBorder="1" applyAlignment="1">
      <alignment horizontal="left" wrapText="1" readingOrder="1"/>
    </xf>
    <xf numFmtId="164" fontId="58" fillId="0" borderId="98" xfId="1" applyFont="1" applyFill="1" applyBorder="1"/>
    <xf numFmtId="164" fontId="58" fillId="0" borderId="96" xfId="1" applyFont="1" applyFill="1" applyBorder="1"/>
    <xf numFmtId="0" fontId="61" fillId="0" borderId="102" xfId="0" applyFont="1" applyFill="1" applyBorder="1" applyAlignment="1">
      <alignment horizontal="center"/>
    </xf>
    <xf numFmtId="0" fontId="61" fillId="0" borderId="101" xfId="0" applyFont="1" applyFill="1" applyBorder="1" applyAlignment="1">
      <alignment wrapText="1"/>
    </xf>
    <xf numFmtId="164" fontId="61" fillId="0" borderId="101" xfId="0" applyNumberFormat="1" applyFont="1" applyFill="1" applyBorder="1"/>
    <xf numFmtId="164" fontId="61" fillId="0" borderId="100" xfId="0" applyNumberFormat="1" applyFont="1" applyFill="1" applyBorder="1"/>
    <xf numFmtId="0" fontId="61" fillId="0" borderId="7" xfId="0" applyFont="1" applyFill="1" applyBorder="1" applyAlignment="1">
      <alignment horizontal="center" vertical="center" wrapText="1"/>
    </xf>
    <xf numFmtId="0" fontId="61" fillId="0" borderId="6" xfId="0" applyFont="1" applyFill="1" applyBorder="1" applyAlignment="1">
      <alignment horizontal="center" vertical="center" wrapText="1"/>
    </xf>
    <xf numFmtId="0" fontId="61" fillId="0" borderId="77" xfId="0" applyFont="1" applyFill="1" applyBorder="1" applyAlignment="1">
      <alignment horizontal="center" vertical="center" wrapText="1"/>
    </xf>
    <xf numFmtId="0" fontId="61" fillId="0" borderId="78" xfId="0" applyFont="1" applyFill="1" applyBorder="1" applyAlignment="1">
      <alignment horizontal="center" vertical="center" wrapText="1"/>
    </xf>
    <xf numFmtId="0" fontId="58" fillId="0" borderId="80" xfId="0" applyFont="1" applyFill="1" applyBorder="1" applyAlignment="1">
      <alignment horizontal="center"/>
    </xf>
    <xf numFmtId="0" fontId="76" fillId="0" borderId="79" xfId="0" applyFont="1" applyFill="1" applyBorder="1" applyAlignment="1">
      <alignment horizontal="left" wrapText="1" readingOrder="1"/>
    </xf>
    <xf numFmtId="0" fontId="58" fillId="0" borderId="5" xfId="0" applyFont="1" applyFill="1" applyBorder="1" applyAlignment="1">
      <alignment horizontal="center"/>
    </xf>
    <xf numFmtId="0" fontId="76" fillId="0" borderId="5" xfId="0" applyFont="1" applyFill="1" applyBorder="1" applyAlignment="1">
      <alignment horizontal="left" wrapText="1" readingOrder="1"/>
    </xf>
    <xf numFmtId="0" fontId="58" fillId="0" borderId="98" xfId="0" applyFont="1" applyFill="1" applyBorder="1" applyAlignment="1">
      <alignment horizontal="center"/>
    </xf>
    <xf numFmtId="0" fontId="76" fillId="0" borderId="98" xfId="0" applyFont="1" applyFill="1" applyBorder="1" applyAlignment="1">
      <alignment horizontal="left" wrapText="1" readingOrder="1"/>
    </xf>
    <xf numFmtId="0" fontId="76" fillId="0" borderId="101" xfId="0" applyFont="1" applyFill="1" applyBorder="1" applyAlignment="1">
      <alignment horizontal="left" wrapText="1" readingOrder="1"/>
    </xf>
    <xf numFmtId="164" fontId="61" fillId="0" borderId="101" xfId="1" applyFont="1" applyFill="1" applyBorder="1"/>
    <xf numFmtId="164" fontId="61" fillId="0" borderId="100" xfId="1" applyFont="1" applyFill="1" applyBorder="1"/>
    <xf numFmtId="0" fontId="61" fillId="0" borderId="18" xfId="0" applyFont="1" applyFill="1" applyBorder="1" applyAlignment="1">
      <alignment vertical="center"/>
    </xf>
    <xf numFmtId="0" fontId="61" fillId="0" borderId="19" xfId="0" applyFont="1" applyFill="1" applyBorder="1" applyAlignment="1">
      <alignment vertical="center"/>
    </xf>
    <xf numFmtId="0" fontId="73" fillId="0" borderId="5" xfId="0" applyFont="1" applyFill="1" applyBorder="1" applyAlignment="1">
      <alignment vertical="center" wrapText="1"/>
    </xf>
    <xf numFmtId="168" fontId="61" fillId="0" borderId="5" xfId="1" applyNumberFormat="1" applyFont="1" applyFill="1" applyBorder="1" applyAlignment="1">
      <alignment vertical="center" wrapText="1"/>
    </xf>
    <xf numFmtId="0" fontId="61" fillId="0" borderId="52" xfId="0" applyFont="1" applyFill="1" applyBorder="1" applyAlignment="1">
      <alignment vertical="center"/>
    </xf>
    <xf numFmtId="0" fontId="61" fillId="0" borderId="41" xfId="0" applyFont="1" applyFill="1" applyBorder="1" applyAlignment="1">
      <alignment horizontal="center" vertical="center" wrapText="1"/>
    </xf>
    <xf numFmtId="0" fontId="61" fillId="0" borderId="27" xfId="0" applyFont="1" applyFill="1" applyBorder="1" applyAlignment="1">
      <alignment horizontal="center" vertical="center" wrapText="1"/>
    </xf>
    <xf numFmtId="0" fontId="58" fillId="0" borderId="0" xfId="0" applyFont="1" applyFill="1" applyBorder="1"/>
    <xf numFmtId="0" fontId="61" fillId="0" borderId="20" xfId="0" applyFont="1" applyFill="1" applyBorder="1" applyAlignment="1">
      <alignment horizontal="right"/>
    </xf>
    <xf numFmtId="0" fontId="58" fillId="0" borderId="68" xfId="0" applyFont="1" applyFill="1" applyBorder="1" applyAlignment="1">
      <alignment horizontal="center" vertical="center" wrapText="1"/>
    </xf>
    <xf numFmtId="0" fontId="58" fillId="0" borderId="69" xfId="0" applyFont="1" applyFill="1" applyBorder="1" applyAlignment="1">
      <alignment vertical="center" wrapText="1"/>
    </xf>
    <xf numFmtId="164" fontId="58" fillId="0" borderId="69" xfId="1" applyFont="1" applyFill="1" applyBorder="1" applyAlignment="1">
      <alignment vertical="center" wrapText="1"/>
    </xf>
    <xf numFmtId="164" fontId="61" fillId="0" borderId="69" xfId="1" applyFont="1" applyFill="1" applyBorder="1" applyAlignment="1">
      <alignment vertical="center" wrapText="1"/>
    </xf>
    <xf numFmtId="169" fontId="61" fillId="0" borderId="69" xfId="1" applyNumberFormat="1" applyFont="1" applyFill="1" applyBorder="1" applyAlignment="1">
      <alignment horizontal="right" wrapText="1" readingOrder="1"/>
    </xf>
    <xf numFmtId="0" fontId="58" fillId="0" borderId="39" xfId="0" applyFont="1" applyFill="1" applyBorder="1" applyAlignment="1">
      <alignment horizontal="left" vertical="center"/>
    </xf>
    <xf numFmtId="164" fontId="58" fillId="0" borderId="40" xfId="0" applyNumberFormat="1" applyFont="1" applyFill="1" applyBorder="1" applyAlignment="1">
      <alignment vertical="center" wrapText="1"/>
    </xf>
    <xf numFmtId="0" fontId="74" fillId="0" borderId="39" xfId="0" applyFont="1" applyFill="1" applyBorder="1" applyAlignment="1">
      <alignment horizontal="left" vertical="center"/>
    </xf>
    <xf numFmtId="0" fontId="74" fillId="0" borderId="40" xfId="0" applyFont="1" applyFill="1" applyBorder="1"/>
    <xf numFmtId="0" fontId="74" fillId="0" borderId="22" xfId="0" applyFont="1" applyFill="1" applyBorder="1" applyAlignment="1">
      <alignment horizontal="left" vertical="center"/>
    </xf>
    <xf numFmtId="0" fontId="74" fillId="0" borderId="21" xfId="0" applyFont="1" applyFill="1" applyBorder="1"/>
    <xf numFmtId="0" fontId="74" fillId="0" borderId="24" xfId="0" applyFont="1" applyFill="1" applyBorder="1"/>
    <xf numFmtId="0" fontId="61" fillId="0" borderId="70" xfId="0" applyFont="1" applyFill="1" applyBorder="1" applyAlignment="1">
      <alignment horizontal="center"/>
    </xf>
    <xf numFmtId="164" fontId="61" fillId="0" borderId="71" xfId="0" applyNumberFormat="1" applyFont="1" applyFill="1" applyBorder="1"/>
    <xf numFmtId="164" fontId="61" fillId="0" borderId="72" xfId="0" applyNumberFormat="1" applyFont="1" applyFill="1" applyBorder="1"/>
    <xf numFmtId="0" fontId="58" fillId="0" borderId="70" xfId="0" applyFont="1" applyFill="1" applyBorder="1" applyAlignment="1">
      <alignment horizontal="center"/>
    </xf>
    <xf numFmtId="164" fontId="61" fillId="0" borderId="71" xfId="1" applyFont="1" applyFill="1" applyBorder="1"/>
    <xf numFmtId="164" fontId="61" fillId="0" borderId="72" xfId="1" applyFont="1" applyFill="1" applyBorder="1"/>
    <xf numFmtId="0" fontId="24" fillId="0" borderId="0" xfId="0" applyFont="1" applyBorder="1"/>
    <xf numFmtId="0" fontId="24" fillId="0" borderId="0" xfId="0" applyFont="1" applyBorder="1" applyAlignment="1">
      <alignment horizontal="right"/>
    </xf>
    <xf numFmtId="0" fontId="24" fillId="0" borderId="0" xfId="0" applyFont="1" applyBorder="1" applyAlignment="1">
      <alignment horizontal="center" wrapText="1"/>
    </xf>
    <xf numFmtId="0" fontId="2" fillId="0" borderId="0" xfId="0" applyFont="1" applyBorder="1"/>
    <xf numFmtId="0" fontId="1" fillId="0" borderId="0" xfId="0" applyFont="1" applyBorder="1"/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justify" vertical="top" wrapText="1"/>
    </xf>
    <xf numFmtId="0" fontId="17" fillId="0" borderId="5" xfId="0" applyFont="1" applyBorder="1" applyAlignment="1">
      <alignment vertical="top" wrapText="1"/>
    </xf>
    <xf numFmtId="0" fontId="17" fillId="0" borderId="5" xfId="0" applyFont="1" applyBorder="1" applyAlignment="1">
      <alignment horizontal="left" vertical="top" wrapText="1" indent="2"/>
    </xf>
    <xf numFmtId="0" fontId="5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 indent="2"/>
    </xf>
    <xf numFmtId="0" fontId="27" fillId="0" borderId="5" xfId="0" applyFont="1" applyBorder="1" applyAlignment="1">
      <alignment horizontal="left" vertical="top" wrapText="1" indent="1"/>
    </xf>
    <xf numFmtId="0" fontId="27" fillId="0" borderId="5" xfId="0" applyFont="1" applyBorder="1" applyAlignment="1">
      <alignment horizontal="left" vertical="top" wrapText="1" indent="3"/>
    </xf>
    <xf numFmtId="0" fontId="27" fillId="0" borderId="5" xfId="0" applyFont="1" applyBorder="1" applyAlignment="1">
      <alignment horizontal="left" vertical="top" wrapText="1" indent="4"/>
    </xf>
    <xf numFmtId="0" fontId="2" fillId="0" borderId="5" xfId="0" applyFont="1" applyBorder="1" applyAlignment="1">
      <alignment horizontal="left" vertical="top" wrapText="1"/>
    </xf>
    <xf numFmtId="0" fontId="14" fillId="0" borderId="0" xfId="0" applyFont="1"/>
    <xf numFmtId="0" fontId="77" fillId="0" borderId="0" xfId="0" applyFont="1"/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9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indent="1"/>
    </xf>
    <xf numFmtId="0" fontId="5" fillId="0" borderId="69" xfId="0" applyFont="1" applyBorder="1" applyAlignment="1">
      <alignment horizontal="left" vertical="center" wrapText="1" indent="1"/>
    </xf>
    <xf numFmtId="0" fontId="3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vertical="center"/>
    </xf>
    <xf numFmtId="0" fontId="4" fillId="0" borderId="69" xfId="0" applyFont="1" applyBorder="1" applyAlignment="1">
      <alignment horizontal="center" vertical="center" wrapText="1"/>
    </xf>
    <xf numFmtId="0" fontId="4" fillId="0" borderId="69" xfId="0" applyFont="1" applyBorder="1" applyAlignment="1">
      <alignment vertical="center" wrapText="1"/>
    </xf>
    <xf numFmtId="0" fontId="5" fillId="0" borderId="39" xfId="0" applyFont="1" applyBorder="1" applyAlignment="1">
      <alignment horizontal="left" vertical="center" indent="2"/>
    </xf>
    <xf numFmtId="0" fontId="5" fillId="0" borderId="68" xfId="0" applyFont="1" applyBorder="1" applyAlignment="1">
      <alignment horizontal="center" vertical="center" wrapText="1"/>
    </xf>
    <xf numFmtId="0" fontId="61" fillId="0" borderId="80" xfId="0" applyFont="1" applyFill="1" applyBorder="1" applyAlignment="1">
      <alignment horizontal="center" vertical="center" wrapText="1"/>
    </xf>
    <xf numFmtId="0" fontId="61" fillId="0" borderId="21" xfId="0" applyFont="1" applyFill="1" applyBorder="1" applyAlignment="1">
      <alignment vertical="center" wrapText="1"/>
    </xf>
    <xf numFmtId="0" fontId="61" fillId="0" borderId="29" xfId="0" applyFont="1" applyFill="1" applyBorder="1" applyAlignment="1">
      <alignment horizontal="center" vertical="center" wrapText="1"/>
    </xf>
    <xf numFmtId="0" fontId="61" fillId="0" borderId="89" xfId="0" applyFont="1" applyFill="1" applyBorder="1" applyAlignment="1">
      <alignment horizontal="center" vertical="center" wrapText="1"/>
    </xf>
    <xf numFmtId="0" fontId="61" fillId="0" borderId="83" xfId="0" applyFont="1" applyFill="1" applyBorder="1" applyAlignment="1">
      <alignment horizontal="center" vertical="center" wrapText="1"/>
    </xf>
    <xf numFmtId="0" fontId="61" fillId="0" borderId="85" xfId="0" applyFont="1" applyFill="1" applyBorder="1" applyAlignment="1">
      <alignment horizontal="center" vertical="center" wrapText="1"/>
    </xf>
    <xf numFmtId="168" fontId="61" fillId="0" borderId="69" xfId="1" applyNumberFormat="1" applyFont="1" applyFill="1" applyBorder="1" applyAlignment="1">
      <alignment vertical="center" wrapText="1"/>
    </xf>
    <xf numFmtId="0" fontId="74" fillId="0" borderId="21" xfId="0" applyFont="1" applyFill="1" applyBorder="1" applyAlignment="1">
      <alignment wrapText="1"/>
    </xf>
    <xf numFmtId="0" fontId="49" fillId="0" borderId="5" xfId="0" applyFont="1" applyFill="1" applyBorder="1" applyAlignment="1">
      <alignment horizontal="left" wrapText="1"/>
    </xf>
    <xf numFmtId="0" fontId="61" fillId="0" borderId="71" xfId="0" applyFont="1" applyFill="1" applyBorder="1" applyAlignment="1">
      <alignment wrapText="1"/>
    </xf>
    <xf numFmtId="0" fontId="76" fillId="0" borderId="71" xfId="0" applyFont="1" applyFill="1" applyBorder="1" applyAlignment="1">
      <alignment horizontal="left" wrapText="1"/>
    </xf>
    <xf numFmtId="0" fontId="4" fillId="0" borderId="5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2" fontId="4" fillId="0" borderId="5" xfId="0" applyNumberFormat="1" applyFont="1" applyBorder="1" applyAlignment="1">
      <alignment vertical="top"/>
    </xf>
    <xf numFmtId="0" fontId="5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/>
    </xf>
    <xf numFmtId="0" fontId="19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3" fillId="0" borderId="5" xfId="0" applyFont="1" applyBorder="1" applyAlignment="1">
      <alignment vertical="top" wrapText="1"/>
    </xf>
    <xf numFmtId="168" fontId="78" fillId="0" borderId="5" xfId="2" applyNumberFormat="1" applyFont="1" applyFill="1" applyBorder="1"/>
    <xf numFmtId="2" fontId="4" fillId="0" borderId="5" xfId="0" applyNumberFormat="1" applyFont="1" applyBorder="1" applyAlignment="1">
      <alignment vertical="top" wrapText="1"/>
    </xf>
    <xf numFmtId="0" fontId="79" fillId="0" borderId="0" xfId="3" applyFont="1"/>
    <xf numFmtId="0" fontId="79" fillId="0" borderId="0" xfId="3" applyFont="1" applyFill="1"/>
    <xf numFmtId="0" fontId="79" fillId="0" borderId="18" xfId="3" applyFont="1" applyBorder="1"/>
    <xf numFmtId="0" fontId="79" fillId="0" borderId="19" xfId="3" applyFont="1" applyBorder="1"/>
    <xf numFmtId="0" fontId="79" fillId="0" borderId="19" xfId="3" applyFont="1" applyFill="1" applyBorder="1"/>
    <xf numFmtId="0" fontId="80" fillId="0" borderId="20" xfId="3" applyFont="1" applyFill="1" applyBorder="1" applyAlignment="1">
      <alignment horizontal="center"/>
    </xf>
    <xf numFmtId="0" fontId="80" fillId="0" borderId="39" xfId="3" applyFont="1" applyBorder="1"/>
    <xf numFmtId="0" fontId="79" fillId="0" borderId="0" xfId="3" applyFont="1" applyBorder="1"/>
    <xf numFmtId="0" fontId="79" fillId="0" borderId="0" xfId="3" applyFont="1" applyFill="1" applyBorder="1"/>
    <xf numFmtId="0" fontId="79" fillId="0" borderId="40" xfId="3" applyFont="1" applyFill="1" applyBorder="1"/>
    <xf numFmtId="0" fontId="79" fillId="0" borderId="39" xfId="3" applyFont="1" applyBorder="1"/>
    <xf numFmtId="0" fontId="81" fillId="0" borderId="0" xfId="3" applyFont="1"/>
    <xf numFmtId="0" fontId="81" fillId="0" borderId="0" xfId="3" applyFont="1" applyAlignment="1"/>
    <xf numFmtId="0" fontId="79" fillId="0" borderId="22" xfId="3" applyFont="1" applyBorder="1"/>
    <xf numFmtId="0" fontId="79" fillId="0" borderId="21" xfId="3" applyFont="1" applyBorder="1"/>
    <xf numFmtId="0" fontId="79" fillId="0" borderId="21" xfId="3" applyFont="1" applyFill="1" applyBorder="1"/>
    <xf numFmtId="0" fontId="79" fillId="0" borderId="24" xfId="3" applyFont="1" applyFill="1" applyBorder="1"/>
    <xf numFmtId="0" fontId="80" fillId="0" borderId="39" xfId="3" applyFont="1" applyFill="1" applyBorder="1" applyAlignment="1">
      <alignment horizontal="center" vertical="top" wrapText="1"/>
    </xf>
    <xf numFmtId="0" fontId="80" fillId="0" borderId="23" xfId="3" applyFont="1" applyFill="1" applyBorder="1" applyAlignment="1">
      <alignment horizontal="center" vertical="top" wrapText="1"/>
    </xf>
    <xf numFmtId="0" fontId="80" fillId="0" borderId="24" xfId="3" applyFont="1" applyFill="1" applyBorder="1" applyAlignment="1">
      <alignment horizontal="center" vertical="top" wrapText="1"/>
    </xf>
    <xf numFmtId="0" fontId="80" fillId="0" borderId="40" xfId="3" applyFont="1" applyFill="1" applyBorder="1" applyAlignment="1">
      <alignment horizontal="center" vertical="top" wrapText="1"/>
    </xf>
    <xf numFmtId="0" fontId="80" fillId="0" borderId="117" xfId="3" applyFont="1" applyFill="1" applyBorder="1" applyAlignment="1">
      <alignment horizontal="center" vertical="top" wrapText="1"/>
    </xf>
    <xf numFmtId="0" fontId="79" fillId="0" borderId="22" xfId="3" applyFont="1" applyFill="1" applyBorder="1"/>
    <xf numFmtId="0" fontId="79" fillId="0" borderId="6" xfId="3" applyFont="1" applyFill="1" applyBorder="1"/>
    <xf numFmtId="0" fontId="79" fillId="0" borderId="8" xfId="3" applyFont="1" applyFill="1" applyBorder="1"/>
    <xf numFmtId="0" fontId="79" fillId="0" borderId="0" xfId="3" applyFont="1" applyFill="1" applyAlignment="1">
      <alignment horizontal="center" vertical="center"/>
    </xf>
    <xf numFmtId="0" fontId="79" fillId="0" borderId="10" xfId="3" quotePrefix="1" applyFont="1" applyBorder="1" applyAlignment="1">
      <alignment horizontal="center"/>
    </xf>
    <xf numFmtId="0" fontId="79" fillId="0" borderId="13" xfId="3" applyFont="1" applyBorder="1"/>
    <xf numFmtId="168" fontId="79" fillId="0" borderId="13" xfId="4" applyNumberFormat="1" applyFont="1" applyBorder="1"/>
    <xf numFmtId="0" fontId="79" fillId="0" borderId="10" xfId="3" quotePrefix="1" applyFont="1" applyFill="1" applyBorder="1" applyAlignment="1">
      <alignment horizontal="center" vertical="top"/>
    </xf>
    <xf numFmtId="0" fontId="79" fillId="0" borderId="13" xfId="3" applyFont="1" applyFill="1" applyBorder="1" applyAlignment="1">
      <alignment horizontal="left" vertical="top" wrapText="1"/>
    </xf>
    <xf numFmtId="0" fontId="79" fillId="0" borderId="115" xfId="3" applyFont="1" applyBorder="1" applyAlignment="1">
      <alignment horizontal="center"/>
    </xf>
    <xf numFmtId="0" fontId="79" fillId="0" borderId="14" xfId="3" applyFont="1" applyBorder="1"/>
    <xf numFmtId="168" fontId="79" fillId="0" borderId="14" xfId="4" applyNumberFormat="1" applyFont="1" applyBorder="1"/>
    <xf numFmtId="164" fontId="79" fillId="0" borderId="0" xfId="4" applyFont="1"/>
    <xf numFmtId="0" fontId="80" fillId="0" borderId="0" xfId="3" applyFont="1"/>
    <xf numFmtId="168" fontId="80" fillId="0" borderId="6" xfId="4" applyNumberFormat="1" applyFont="1" applyBorder="1"/>
    <xf numFmtId="168" fontId="80" fillId="0" borderId="8" xfId="4" applyNumberFormat="1" applyFont="1" applyBorder="1"/>
    <xf numFmtId="168" fontId="80" fillId="0" borderId="8" xfId="4" applyNumberFormat="1" applyFont="1" applyFill="1" applyBorder="1"/>
    <xf numFmtId="168" fontId="80" fillId="0" borderId="6" xfId="4" applyNumberFormat="1" applyFont="1" applyFill="1" applyBorder="1"/>
    <xf numFmtId="164" fontId="80" fillId="0" borderId="6" xfId="4" applyFont="1" applyFill="1" applyBorder="1"/>
    <xf numFmtId="0" fontId="80" fillId="0" borderId="0" xfId="3" applyFont="1" applyBorder="1" applyAlignment="1">
      <alignment horizontal="center" vertical="center" wrapText="1"/>
    </xf>
    <xf numFmtId="0" fontId="57" fillId="0" borderId="0" xfId="3" applyFont="1" applyBorder="1" applyAlignment="1">
      <alignment vertical="center" wrapText="1"/>
    </xf>
    <xf numFmtId="168" fontId="80" fillId="0" borderId="0" xfId="4" applyNumberFormat="1" applyFont="1" applyBorder="1"/>
    <xf numFmtId="168" fontId="80" fillId="0" borderId="0" xfId="4" applyNumberFormat="1" applyFont="1" applyFill="1" applyBorder="1"/>
    <xf numFmtId="164" fontId="80" fillId="0" borderId="0" xfId="4" applyFont="1" applyFill="1" applyBorder="1"/>
    <xf numFmtId="0" fontId="79" fillId="0" borderId="102" xfId="3" applyFont="1" applyBorder="1"/>
    <xf numFmtId="0" fontId="80" fillId="0" borderId="101" xfId="3" applyFont="1" applyBorder="1"/>
    <xf numFmtId="0" fontId="79" fillId="0" borderId="101" xfId="3" applyFont="1" applyBorder="1"/>
    <xf numFmtId="0" fontId="79" fillId="0" borderId="101" xfId="3" applyFont="1" applyFill="1" applyBorder="1"/>
    <xf numFmtId="0" fontId="79" fillId="0" borderId="100" xfId="3" applyFont="1" applyFill="1" applyBorder="1"/>
    <xf numFmtId="0" fontId="79" fillId="0" borderId="83" xfId="3" applyFont="1" applyBorder="1" applyAlignment="1">
      <alignment horizontal="center"/>
    </xf>
    <xf numFmtId="0" fontId="79" fillId="0" borderId="80" xfId="3" applyFont="1" applyBorder="1"/>
    <xf numFmtId="0" fontId="79" fillId="0" borderId="80" xfId="3" applyFont="1" applyFill="1" applyBorder="1"/>
    <xf numFmtId="0" fontId="79" fillId="0" borderId="85" xfId="3" applyFont="1" applyFill="1" applyBorder="1"/>
    <xf numFmtId="0" fontId="79" fillId="0" borderId="68" xfId="3" applyFont="1" applyBorder="1" applyAlignment="1">
      <alignment horizontal="center"/>
    </xf>
    <xf numFmtId="0" fontId="79" fillId="0" borderId="5" xfId="3" applyFont="1" applyBorder="1"/>
    <xf numFmtId="0" fontId="79" fillId="0" borderId="5" xfId="3" applyFont="1" applyFill="1" applyBorder="1"/>
    <xf numFmtId="0" fontId="79" fillId="0" borderId="69" xfId="3" applyFont="1" applyFill="1" applyBorder="1"/>
    <xf numFmtId="0" fontId="79" fillId="0" borderId="95" xfId="3" applyFont="1" applyBorder="1" applyAlignment="1">
      <alignment horizontal="center"/>
    </xf>
    <xf numFmtId="0" fontId="79" fillId="0" borderId="98" xfId="3" applyFont="1" applyBorder="1"/>
    <xf numFmtId="0" fontId="79" fillId="0" borderId="98" xfId="3" applyFont="1" applyFill="1" applyBorder="1"/>
    <xf numFmtId="0" fontId="79" fillId="0" borderId="96" xfId="3" applyFont="1" applyFill="1" applyBorder="1"/>
    <xf numFmtId="0" fontId="80" fillId="0" borderId="102" xfId="3" applyFont="1" applyBorder="1"/>
    <xf numFmtId="0" fontId="80" fillId="0" borderId="101" xfId="3" applyFont="1" applyFill="1" applyBorder="1"/>
    <xf numFmtId="0" fontId="80" fillId="0" borderId="100" xfId="3" applyFont="1" applyFill="1" applyBorder="1"/>
    <xf numFmtId="0" fontId="2" fillId="0" borderId="22" xfId="0" applyFont="1" applyBorder="1" applyAlignment="1">
      <alignment horizontal="left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5" fillId="0" borderId="0" xfId="0" applyFont="1" applyFill="1"/>
    <xf numFmtId="0" fontId="16" fillId="0" borderId="18" xfId="0" applyFont="1" applyFill="1" applyBorder="1" applyAlignment="1">
      <alignment vertical="center" wrapText="1"/>
    </xf>
    <xf numFmtId="0" fontId="16" fillId="0" borderId="19" xfId="0" applyFont="1" applyFill="1" applyBorder="1" applyAlignment="1">
      <alignment vertical="center" wrapText="1"/>
    </xf>
    <xf numFmtId="0" fontId="16" fillId="0" borderId="20" xfId="0" applyFont="1" applyFill="1" applyBorder="1" applyAlignment="1">
      <alignment horizontal="right" vertical="center"/>
    </xf>
    <xf numFmtId="0" fontId="16" fillId="0" borderId="39" xfId="0" applyFont="1" applyFill="1" applyBorder="1" applyAlignment="1">
      <alignment horizontal="centerContinuous" vertical="center" wrapText="1"/>
    </xf>
    <xf numFmtId="0" fontId="16" fillId="0" borderId="0" xfId="0" applyFont="1" applyFill="1" applyBorder="1" applyAlignment="1">
      <alignment horizontal="centerContinuous" vertical="center" wrapText="1"/>
    </xf>
    <xf numFmtId="0" fontId="16" fillId="0" borderId="40" xfId="0" applyFont="1" applyFill="1" applyBorder="1" applyAlignment="1">
      <alignment horizontal="centerContinuous" vertical="center" wrapText="1"/>
    </xf>
    <xf numFmtId="0" fontId="15" fillId="0" borderId="39" xfId="0" applyFont="1" applyFill="1" applyBorder="1" applyAlignment="1">
      <alignment horizontal="centerContinuous" vertical="center"/>
    </xf>
    <xf numFmtId="0" fontId="15" fillId="0" borderId="0" xfId="0" applyFont="1" applyFill="1" applyBorder="1" applyAlignment="1">
      <alignment horizontal="centerContinuous" vertical="center" wrapText="1"/>
    </xf>
    <xf numFmtId="0" fontId="16" fillId="0" borderId="0" xfId="0" applyFont="1" applyFill="1" applyBorder="1" applyAlignment="1">
      <alignment horizontal="centerContinuous" vertical="center"/>
    </xf>
    <xf numFmtId="0" fontId="16" fillId="0" borderId="40" xfId="0" applyFont="1" applyFill="1" applyBorder="1" applyAlignment="1">
      <alignment horizontal="centerContinuous" vertical="center"/>
    </xf>
    <xf numFmtId="0" fontId="15" fillId="0" borderId="3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6" fillId="0" borderId="4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center"/>
    </xf>
    <xf numFmtId="0" fontId="16" fillId="0" borderId="83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vertical="center" wrapText="1"/>
    </xf>
    <xf numFmtId="0" fontId="15" fillId="0" borderId="80" xfId="0" applyFont="1" applyFill="1" applyBorder="1" applyAlignment="1">
      <alignment vertical="center" wrapText="1"/>
    </xf>
    <xf numFmtId="0" fontId="15" fillId="0" borderId="85" xfId="0" applyFont="1" applyFill="1" applyBorder="1" applyAlignment="1">
      <alignment vertical="center" wrapText="1"/>
    </xf>
    <xf numFmtId="0" fontId="15" fillId="0" borderId="68" xfId="0" applyFont="1" applyFill="1" applyBorder="1" applyAlignment="1">
      <alignment horizontal="center" vertical="center" wrapText="1"/>
    </xf>
    <xf numFmtId="164" fontId="15" fillId="0" borderId="5" xfId="1" applyFont="1" applyFill="1" applyBorder="1" applyAlignment="1">
      <alignment vertical="center" wrapText="1"/>
    </xf>
    <xf numFmtId="164" fontId="15" fillId="0" borderId="69" xfId="1" applyFont="1" applyFill="1" applyBorder="1" applyAlignment="1">
      <alignment vertical="center" wrapText="1"/>
    </xf>
    <xf numFmtId="0" fontId="15" fillId="0" borderId="95" xfId="0" applyFont="1" applyFill="1" applyBorder="1" applyAlignment="1">
      <alignment horizontal="center" vertical="center" wrapText="1"/>
    </xf>
    <xf numFmtId="164" fontId="15" fillId="0" borderId="98" xfId="1" applyFont="1" applyFill="1" applyBorder="1" applyAlignment="1">
      <alignment vertical="center" wrapText="1"/>
    </xf>
    <xf numFmtId="164" fontId="15" fillId="0" borderId="96" xfId="1" applyFont="1" applyFill="1" applyBorder="1" applyAlignment="1">
      <alignment vertical="center" wrapText="1"/>
    </xf>
    <xf numFmtId="0" fontId="16" fillId="0" borderId="102" xfId="0" applyFont="1" applyFill="1" applyBorder="1" applyAlignment="1">
      <alignment horizontal="center" vertical="center" wrapText="1"/>
    </xf>
    <xf numFmtId="0" fontId="16" fillId="0" borderId="109" xfId="0" applyFont="1" applyFill="1" applyBorder="1" applyAlignment="1">
      <alignment vertical="center" wrapText="1"/>
    </xf>
    <xf numFmtId="164" fontId="16" fillId="0" borderId="101" xfId="1" applyFont="1" applyFill="1" applyBorder="1" applyAlignment="1">
      <alignment vertical="center" wrapText="1"/>
    </xf>
    <xf numFmtId="164" fontId="16" fillId="0" borderId="100" xfId="1" applyFont="1" applyFill="1" applyBorder="1" applyAlignment="1">
      <alignment vertical="center" wrapText="1"/>
    </xf>
    <xf numFmtId="0" fontId="15" fillId="0" borderId="83" xfId="0" applyFont="1" applyFill="1" applyBorder="1" applyAlignment="1">
      <alignment horizontal="center" vertical="center" wrapText="1"/>
    </xf>
    <xf numFmtId="0" fontId="15" fillId="0" borderId="79" xfId="0" applyFont="1" applyFill="1" applyBorder="1" applyAlignment="1">
      <alignment vertical="center" wrapText="1"/>
    </xf>
    <xf numFmtId="164" fontId="15" fillId="0" borderId="80" xfId="1" applyFont="1" applyFill="1" applyBorder="1" applyAlignment="1">
      <alignment vertical="center" wrapText="1"/>
    </xf>
    <xf numFmtId="164" fontId="15" fillId="0" borderId="85" xfId="1" applyFont="1" applyFill="1" applyBorder="1" applyAlignment="1">
      <alignment vertical="center" wrapText="1"/>
    </xf>
    <xf numFmtId="0" fontId="15" fillId="0" borderId="112" xfId="0" applyFont="1" applyFill="1" applyBorder="1" applyAlignment="1">
      <alignment horizontal="center" vertical="center" wrapText="1"/>
    </xf>
    <xf numFmtId="0" fontId="15" fillId="0" borderId="92" xfId="0" applyFont="1" applyFill="1" applyBorder="1" applyAlignment="1">
      <alignment vertical="center" wrapText="1"/>
    </xf>
    <xf numFmtId="164" fontId="15" fillId="0" borderId="99" xfId="1" applyFont="1" applyFill="1" applyBorder="1" applyAlignment="1">
      <alignment vertical="center" wrapText="1"/>
    </xf>
    <xf numFmtId="164" fontId="15" fillId="0" borderId="97" xfId="1" applyFont="1" applyFill="1" applyBorder="1" applyAlignment="1">
      <alignment vertical="center" wrapText="1"/>
    </xf>
    <xf numFmtId="0" fontId="15" fillId="0" borderId="70" xfId="0" applyFont="1" applyFill="1" applyBorder="1" applyAlignment="1">
      <alignment horizontal="center" vertical="center" wrapText="1"/>
    </xf>
    <xf numFmtId="0" fontId="22" fillId="0" borderId="110" xfId="0" applyFont="1" applyFill="1" applyBorder="1" applyAlignment="1">
      <alignment vertical="center" wrapText="1"/>
    </xf>
    <xf numFmtId="164" fontId="15" fillId="0" borderId="71" xfId="1" applyFont="1" applyFill="1" applyBorder="1" applyAlignment="1">
      <alignment vertical="center" wrapText="1"/>
    </xf>
    <xf numFmtId="164" fontId="15" fillId="0" borderId="72" xfId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40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vertical="center" wrapText="1"/>
    </xf>
    <xf numFmtId="0" fontId="23" fillId="0" borderId="68" xfId="0" applyFont="1" applyFill="1" applyBorder="1" applyAlignment="1">
      <alignment horizontal="center" vertical="center" wrapText="1"/>
    </xf>
    <xf numFmtId="0" fontId="23" fillId="0" borderId="69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164" fontId="16" fillId="0" borderId="5" xfId="1" applyFont="1" applyFill="1" applyBorder="1" applyAlignment="1">
      <alignment vertical="center" wrapText="1"/>
    </xf>
    <xf numFmtId="0" fontId="23" fillId="0" borderId="65" xfId="0" applyFont="1" applyFill="1" applyBorder="1" applyAlignment="1">
      <alignment horizontal="center" vertical="center" wrapText="1"/>
    </xf>
    <xf numFmtId="0" fontId="23" fillId="0" borderId="66" xfId="0" applyFont="1" applyFill="1" applyBorder="1" applyAlignment="1">
      <alignment horizontal="center" vertical="center" wrapText="1"/>
    </xf>
    <xf numFmtId="0" fontId="23" fillId="0" borderId="66" xfId="0" applyFont="1" applyFill="1" applyBorder="1" applyAlignment="1">
      <alignment vertical="center" wrapText="1"/>
    </xf>
    <xf numFmtId="0" fontId="23" fillId="0" borderId="67" xfId="0" applyFont="1" applyFill="1" applyBorder="1" applyAlignment="1">
      <alignment vertical="center" wrapText="1"/>
    </xf>
    <xf numFmtId="0" fontId="16" fillId="0" borderId="68" xfId="0" applyFont="1" applyFill="1" applyBorder="1" applyAlignment="1">
      <alignment horizontal="center" vertical="center" wrapText="1"/>
    </xf>
    <xf numFmtId="0" fontId="15" fillId="0" borderId="69" xfId="0" applyFont="1" applyFill="1" applyBorder="1" applyAlignment="1">
      <alignment vertical="center" wrapText="1"/>
    </xf>
    <xf numFmtId="164" fontId="16" fillId="0" borderId="69" xfId="1" applyFont="1" applyFill="1" applyBorder="1" applyAlignment="1">
      <alignment vertical="center" wrapText="1"/>
    </xf>
    <xf numFmtId="0" fontId="22" fillId="0" borderId="71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vertical="center" wrapText="1"/>
    </xf>
    <xf numFmtId="0" fontId="0" fillId="3" borderId="98" xfId="0" applyFill="1" applyBorder="1" applyAlignment="1">
      <alignment horizontal="center" vertical="center" wrapText="1"/>
    </xf>
    <xf numFmtId="0" fontId="0" fillId="3" borderId="99" xfId="0" applyFill="1" applyBorder="1" applyAlignment="1">
      <alignment horizontal="center" vertical="center" wrapText="1"/>
    </xf>
    <xf numFmtId="0" fontId="0" fillId="3" borderId="80" xfId="0" applyFill="1" applyBorder="1" applyAlignment="1">
      <alignment horizontal="center" vertical="center" wrapText="1"/>
    </xf>
    <xf numFmtId="0" fontId="0" fillId="3" borderId="98" xfId="0" applyFill="1" applyBorder="1" applyAlignment="1">
      <alignment horizontal="center" vertical="top" wrapText="1"/>
    </xf>
    <xf numFmtId="0" fontId="0" fillId="3" borderId="99" xfId="0" applyFill="1" applyBorder="1" applyAlignment="1">
      <alignment horizontal="center" vertical="top" wrapText="1"/>
    </xf>
    <xf numFmtId="0" fontId="0" fillId="3" borderId="80" xfId="0" applyFill="1" applyBorder="1" applyAlignment="1">
      <alignment horizontal="center" vertical="top" wrapText="1"/>
    </xf>
    <xf numFmtId="0" fontId="43" fillId="0" borderId="81" xfId="0" applyFont="1" applyBorder="1" applyAlignment="1">
      <alignment vertical="center" wrapText="1"/>
    </xf>
    <xf numFmtId="0" fontId="43" fillId="0" borderId="51" xfId="0" applyFont="1" applyBorder="1" applyAlignment="1">
      <alignment vertical="center" wrapText="1"/>
    </xf>
    <xf numFmtId="0" fontId="43" fillId="0" borderId="82" xfId="0" applyFont="1" applyBorder="1" applyAlignment="1">
      <alignment vertical="center" wrapText="1"/>
    </xf>
    <xf numFmtId="0" fontId="43" fillId="0" borderId="81" xfId="0" applyFont="1" applyBorder="1" applyAlignment="1">
      <alignment horizontal="center" vertical="center" wrapText="1"/>
    </xf>
    <xf numFmtId="0" fontId="43" fillId="0" borderId="51" xfId="0" applyFont="1" applyBorder="1" applyAlignment="1">
      <alignment horizontal="center" vertical="center" wrapText="1"/>
    </xf>
    <xf numFmtId="0" fontId="43" fillId="0" borderId="82" xfId="0" applyFont="1" applyBorder="1" applyAlignment="1">
      <alignment horizontal="center" vertical="center" wrapText="1"/>
    </xf>
    <xf numFmtId="0" fontId="43" fillId="0" borderId="81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3" fillId="0" borderId="82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7" fillId="3" borderId="81" xfId="0" applyFont="1" applyFill="1" applyBorder="1" applyAlignment="1">
      <alignment horizontal="center" vertical="top" wrapText="1"/>
    </xf>
    <xf numFmtId="0" fontId="47" fillId="3" borderId="51" xfId="0" applyFont="1" applyFill="1" applyBorder="1" applyAlignment="1">
      <alignment horizontal="center" vertical="top" wrapText="1"/>
    </xf>
    <xf numFmtId="0" fontId="47" fillId="3" borderId="82" xfId="0" applyFont="1" applyFill="1" applyBorder="1" applyAlignment="1">
      <alignment horizontal="center" vertical="top" wrapText="1"/>
    </xf>
    <xf numFmtId="0" fontId="47" fillId="3" borderId="16" xfId="0" applyFont="1" applyFill="1" applyBorder="1" applyAlignment="1">
      <alignment horizontal="center" vertical="top" wrapText="1"/>
    </xf>
    <xf numFmtId="0" fontId="57" fillId="0" borderId="7" xfId="0" applyFont="1" applyBorder="1" applyAlignment="1">
      <alignment horizontal="center" vertical="center" wrapText="1"/>
    </xf>
    <xf numFmtId="0" fontId="57" fillId="0" borderId="38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2" fontId="47" fillId="3" borderId="81" xfId="0" applyNumberFormat="1" applyFont="1" applyFill="1" applyBorder="1" applyAlignment="1">
      <alignment horizontal="center" vertical="top" wrapText="1"/>
    </xf>
    <xf numFmtId="2" fontId="47" fillId="3" borderId="51" xfId="0" applyNumberFormat="1" applyFont="1" applyFill="1" applyBorder="1" applyAlignment="1">
      <alignment horizontal="center" vertical="top" wrapText="1"/>
    </xf>
    <xf numFmtId="2" fontId="47" fillId="3" borderId="82" xfId="0" applyNumberFormat="1" applyFont="1" applyFill="1" applyBorder="1" applyAlignment="1">
      <alignment horizontal="center" vertical="top" wrapText="1"/>
    </xf>
    <xf numFmtId="0" fontId="62" fillId="0" borderId="22" xfId="0" applyFont="1" applyBorder="1" applyAlignment="1">
      <alignment horizontal="center" vertical="center" wrapText="1"/>
    </xf>
    <xf numFmtId="0" fontId="62" fillId="0" borderId="21" xfId="0" applyFont="1" applyBorder="1" applyAlignment="1">
      <alignment horizontal="center" vertical="center" wrapText="1"/>
    </xf>
    <xf numFmtId="0" fontId="62" fillId="0" borderId="24" xfId="0" applyFont="1" applyBorder="1" applyAlignment="1">
      <alignment horizontal="center" vertical="center" wrapText="1"/>
    </xf>
    <xf numFmtId="0" fontId="60" fillId="0" borderId="19" xfId="0" applyFont="1" applyBorder="1" applyAlignment="1">
      <alignment horizontal="center" vertical="center"/>
    </xf>
    <xf numFmtId="0" fontId="60" fillId="0" borderId="20" xfId="0" applyFont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 wrapText="1"/>
    </xf>
    <xf numFmtId="0" fontId="47" fillId="3" borderId="71" xfId="0" applyFont="1" applyFill="1" applyBorder="1" applyAlignment="1">
      <alignment horizontal="center" vertical="center" wrapText="1"/>
    </xf>
    <xf numFmtId="0" fontId="47" fillId="3" borderId="5" xfId="0" applyFont="1" applyFill="1" applyBorder="1" applyAlignment="1">
      <alignment horizontal="center" vertical="top" wrapText="1"/>
    </xf>
    <xf numFmtId="0" fontId="47" fillId="3" borderId="68" xfId="0" applyFont="1" applyFill="1" applyBorder="1" applyAlignment="1">
      <alignment horizontal="center" vertical="top" wrapText="1"/>
    </xf>
    <xf numFmtId="0" fontId="47" fillId="3" borderId="5" xfId="0" applyFont="1" applyFill="1" applyBorder="1" applyAlignment="1">
      <alignment vertical="top" wrapText="1"/>
    </xf>
    <xf numFmtId="0" fontId="64" fillId="0" borderId="111" xfId="0" applyFont="1" applyBorder="1" applyAlignment="1">
      <alignment horizontal="center" vertical="center" wrapText="1"/>
    </xf>
    <xf numFmtId="0" fontId="64" fillId="0" borderId="62" xfId="0" applyFont="1" applyBorder="1" applyAlignment="1">
      <alignment horizontal="center" vertical="center" wrapText="1"/>
    </xf>
    <xf numFmtId="0" fontId="64" fillId="0" borderId="5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39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4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40" xfId="0" applyFont="1" applyBorder="1" applyAlignment="1">
      <alignment horizontal="left" vertical="center" wrapText="1"/>
    </xf>
    <xf numFmtId="0" fontId="17" fillId="0" borderId="39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40" xfId="0" applyFont="1" applyBorder="1" applyAlignment="1">
      <alignment horizontal="left" vertical="center"/>
    </xf>
    <xf numFmtId="0" fontId="17" fillId="0" borderId="39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44" fillId="0" borderId="5" xfId="0" applyFont="1" applyBorder="1" applyAlignment="1">
      <alignment horizontal="center" vertical="center"/>
    </xf>
    <xf numFmtId="0" fontId="44" fillId="0" borderId="69" xfId="0" applyFont="1" applyBorder="1" applyAlignment="1">
      <alignment horizontal="center" vertical="center"/>
    </xf>
    <xf numFmtId="0" fontId="0" fillId="3" borderId="69" xfId="0" applyFill="1" applyBorder="1" applyAlignment="1">
      <alignment horizontal="center" vertical="center" wrapText="1"/>
    </xf>
    <xf numFmtId="0" fontId="47" fillId="3" borderId="69" xfId="0" applyFont="1" applyFill="1" applyBorder="1" applyAlignment="1">
      <alignment horizontal="center" vertical="center" wrapText="1"/>
    </xf>
    <xf numFmtId="0" fontId="44" fillId="0" borderId="81" xfId="0" applyFont="1" applyBorder="1" applyAlignment="1">
      <alignment horizontal="center" vertical="center"/>
    </xf>
    <xf numFmtId="0" fontId="44" fillId="0" borderId="51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18" fillId="0" borderId="39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0" borderId="40" xfId="0" applyFont="1" applyBorder="1" applyAlignment="1">
      <alignment horizontal="right" vertical="center"/>
    </xf>
    <xf numFmtId="0" fontId="18" fillId="0" borderId="18" xfId="0" applyFont="1" applyBorder="1" applyAlignment="1">
      <alignment horizontal="right" vertical="center"/>
    </xf>
    <xf numFmtId="0" fontId="18" fillId="0" borderId="19" xfId="0" applyFont="1" applyBorder="1" applyAlignment="1">
      <alignment horizontal="right" vertical="center"/>
    </xf>
    <xf numFmtId="0" fontId="18" fillId="0" borderId="20" xfId="0" applyFont="1" applyBorder="1" applyAlignment="1">
      <alignment horizontal="right" vertical="center"/>
    </xf>
    <xf numFmtId="0" fontId="44" fillId="0" borderId="79" xfId="0" applyFont="1" applyBorder="1" applyAlignment="1">
      <alignment horizontal="center" vertical="center"/>
    </xf>
    <xf numFmtId="0" fontId="44" fillId="0" borderId="52" xfId="0" applyFont="1" applyBorder="1" applyAlignment="1">
      <alignment horizontal="center" vertical="center"/>
    </xf>
    <xf numFmtId="0" fontId="0" fillId="3" borderId="68" xfId="0" applyFill="1" applyBorder="1" applyAlignment="1">
      <alignment horizontal="center" vertical="center" wrapText="1"/>
    </xf>
    <xf numFmtId="0" fontId="53" fillId="3" borderId="81" xfId="0" applyFont="1" applyFill="1" applyBorder="1" applyAlignment="1">
      <alignment horizontal="center" vertical="center"/>
    </xf>
    <xf numFmtId="0" fontId="47" fillId="3" borderId="51" xfId="0" applyFont="1" applyFill="1" applyBorder="1" applyAlignment="1">
      <alignment horizontal="center" vertical="center"/>
    </xf>
    <xf numFmtId="0" fontId="47" fillId="3" borderId="82" xfId="0" applyFont="1" applyFill="1" applyBorder="1" applyAlignment="1">
      <alignment horizontal="center" vertical="center"/>
    </xf>
    <xf numFmtId="0" fontId="53" fillId="3" borderId="81" xfId="0" applyFont="1" applyFill="1" applyBorder="1" applyAlignment="1">
      <alignment horizontal="center" vertical="center" wrapText="1"/>
    </xf>
    <xf numFmtId="0" fontId="47" fillId="3" borderId="51" xfId="0" applyFont="1" applyFill="1" applyBorder="1" applyAlignment="1">
      <alignment horizontal="center" vertical="center" wrapText="1"/>
    </xf>
    <xf numFmtId="0" fontId="47" fillId="3" borderId="82" xfId="0" applyFont="1" applyFill="1" applyBorder="1" applyAlignment="1">
      <alignment horizontal="center" vertical="center" wrapText="1"/>
    </xf>
    <xf numFmtId="0" fontId="55" fillId="3" borderId="98" xfId="0" applyFont="1" applyFill="1" applyBorder="1" applyAlignment="1">
      <alignment horizontal="center" vertical="center"/>
    </xf>
    <xf numFmtId="0" fontId="55" fillId="3" borderId="80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52" fillId="3" borderId="5" xfId="0" applyFont="1" applyFill="1" applyBorder="1" applyAlignment="1">
      <alignment horizontal="left" vertical="center" wrapText="1"/>
    </xf>
    <xf numFmtId="0" fontId="53" fillId="3" borderId="5" xfId="0" applyFont="1" applyFill="1" applyBorder="1" applyAlignment="1">
      <alignment horizontal="center" vertical="center" wrapText="1"/>
    </xf>
    <xf numFmtId="0" fontId="50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39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right" vertical="center" wrapText="1"/>
    </xf>
    <xf numFmtId="0" fontId="24" fillId="0" borderId="19" xfId="0" applyFont="1" applyBorder="1" applyAlignment="1">
      <alignment horizontal="right" vertical="center" wrapText="1"/>
    </xf>
    <xf numFmtId="0" fontId="24" fillId="0" borderId="20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43" fillId="0" borderId="68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43" fillId="0" borderId="96" xfId="0" applyFont="1" applyBorder="1" applyAlignment="1">
      <alignment horizontal="left" vertical="top" wrapText="1"/>
    </xf>
    <xf numFmtId="0" fontId="43" fillId="0" borderId="97" xfId="0" applyFont="1" applyBorder="1" applyAlignment="1">
      <alignment horizontal="left" vertical="top" wrapText="1"/>
    </xf>
    <xf numFmtId="0" fontId="43" fillId="0" borderId="85" xfId="0" applyFont="1" applyBorder="1" applyAlignment="1">
      <alignment horizontal="left" vertical="top" wrapText="1"/>
    </xf>
    <xf numFmtId="0" fontId="43" fillId="0" borderId="96" xfId="0" applyFont="1" applyBorder="1" applyAlignment="1">
      <alignment horizontal="left" vertical="center" wrapText="1"/>
    </xf>
    <xf numFmtId="0" fontId="43" fillId="0" borderId="97" xfId="0" applyFont="1" applyBorder="1" applyAlignment="1">
      <alignment horizontal="left" vertical="center" wrapText="1"/>
    </xf>
    <xf numFmtId="0" fontId="43" fillId="0" borderId="85" xfId="0" applyFont="1" applyBorder="1" applyAlignment="1">
      <alignment horizontal="left" vertical="center" wrapText="1"/>
    </xf>
    <xf numFmtId="0" fontId="43" fillId="0" borderId="22" xfId="0" applyFont="1" applyFill="1" applyBorder="1" applyAlignment="1">
      <alignment horizontal="left" vertical="top" wrapText="1"/>
    </xf>
    <xf numFmtId="0" fontId="43" fillId="0" borderId="21" xfId="0" applyFont="1" applyFill="1" applyBorder="1" applyAlignment="1">
      <alignment horizontal="left" vertical="top" wrapText="1"/>
    </xf>
    <xf numFmtId="0" fontId="43" fillId="0" borderId="24" xfId="0" applyFont="1" applyFill="1" applyBorder="1" applyAlignment="1">
      <alignment horizontal="left" vertical="top" wrapText="1"/>
    </xf>
    <xf numFmtId="0" fontId="43" fillId="0" borderId="39" xfId="0" applyFont="1" applyBorder="1" applyAlignment="1">
      <alignment horizontal="left" vertical="center" wrapText="1"/>
    </xf>
    <xf numFmtId="0" fontId="43" fillId="0" borderId="0" xfId="0" applyFont="1" applyBorder="1" applyAlignment="1">
      <alignment horizontal="left" vertical="center" wrapText="1"/>
    </xf>
    <xf numFmtId="0" fontId="43" fillId="0" borderId="40" xfId="0" applyFont="1" applyBorder="1" applyAlignment="1">
      <alignment horizontal="left" vertical="center" wrapText="1"/>
    </xf>
    <xf numFmtId="0" fontId="48" fillId="0" borderId="19" xfId="0" applyFont="1" applyBorder="1" applyAlignment="1">
      <alignment horizontal="right" vertical="center"/>
    </xf>
    <xf numFmtId="0" fontId="48" fillId="0" borderId="20" xfId="0" applyFont="1" applyBorder="1" applyAlignment="1">
      <alignment horizontal="right" vertical="center"/>
    </xf>
    <xf numFmtId="0" fontId="44" fillId="0" borderId="39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9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 indent="4"/>
    </xf>
    <xf numFmtId="0" fontId="5" fillId="0" borderId="69" xfId="0" applyFont="1" applyBorder="1" applyAlignment="1">
      <alignment horizontal="left" vertical="center" wrapText="1" indent="4"/>
    </xf>
    <xf numFmtId="0" fontId="4" fillId="0" borderId="68" xfId="0" applyFont="1" applyBorder="1" applyAlignment="1">
      <alignment vertical="center" wrapText="1"/>
    </xf>
    <xf numFmtId="0" fontId="3" fillId="0" borderId="68" xfId="0" applyFont="1" applyBorder="1" applyAlignment="1">
      <alignment horizontal="left" vertical="center" wrapText="1" indent="2"/>
    </xf>
    <xf numFmtId="0" fontId="3" fillId="0" borderId="68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right" vertical="center"/>
    </xf>
    <xf numFmtId="0" fontId="27" fillId="0" borderId="19" xfId="0" applyFont="1" applyBorder="1" applyAlignment="1">
      <alignment horizontal="right" vertical="center"/>
    </xf>
    <xf numFmtId="0" fontId="27" fillId="0" borderId="20" xfId="0" applyFont="1" applyBorder="1" applyAlignment="1">
      <alignment horizontal="right" vertical="center"/>
    </xf>
    <xf numFmtId="0" fontId="24" fillId="0" borderId="18" xfId="0" applyFont="1" applyBorder="1" applyAlignment="1">
      <alignment horizontal="right" vertical="center"/>
    </xf>
    <xf numFmtId="0" fontId="24" fillId="0" borderId="19" xfId="0" applyFont="1" applyBorder="1" applyAlignment="1">
      <alignment horizontal="right" vertical="center"/>
    </xf>
    <xf numFmtId="0" fontId="24" fillId="0" borderId="20" xfId="0" applyFont="1" applyBorder="1" applyAlignment="1">
      <alignment horizontal="right" vertical="center"/>
    </xf>
    <xf numFmtId="0" fontId="10" fillId="0" borderId="68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69" xfId="0" applyFont="1" applyBorder="1" applyAlignment="1">
      <alignment vertical="top" wrapText="1"/>
    </xf>
    <xf numFmtId="0" fontId="0" fillId="0" borderId="68" xfId="0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0" fillId="0" borderId="69" xfId="0" applyBorder="1" applyAlignment="1">
      <alignment vertical="top" wrapText="1"/>
    </xf>
    <xf numFmtId="0" fontId="70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2" fillId="0" borderId="1" xfId="0" applyFont="1" applyBorder="1" applyAlignment="1">
      <alignment vertical="top" wrapText="1"/>
    </xf>
    <xf numFmtId="0" fontId="32" fillId="0" borderId="28" xfId="0" applyFont="1" applyBorder="1" applyAlignment="1">
      <alignment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32" xfId="0" applyFont="1" applyBorder="1" applyAlignment="1">
      <alignment horizontal="center" vertical="top" wrapText="1"/>
    </xf>
    <xf numFmtId="0" fontId="32" fillId="0" borderId="34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32" fillId="0" borderId="27" xfId="0" applyFont="1" applyBorder="1" applyAlignment="1">
      <alignment vertical="top" wrapText="1"/>
    </xf>
    <xf numFmtId="0" fontId="32" fillId="0" borderId="28" xfId="0" applyFont="1" applyBorder="1" applyAlignment="1">
      <alignment horizontal="center" vertical="top" wrapText="1"/>
    </xf>
    <xf numFmtId="0" fontId="32" fillId="0" borderId="7" xfId="0" applyFont="1" applyBorder="1" applyAlignment="1">
      <alignment vertical="top" wrapText="1"/>
    </xf>
    <xf numFmtId="0" fontId="32" fillId="0" borderId="8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32" fillId="0" borderId="32" xfId="0" applyFont="1" applyBorder="1" applyAlignment="1">
      <alignment vertical="top" wrapText="1"/>
    </xf>
    <xf numFmtId="0" fontId="32" fillId="0" borderId="28" xfId="0" applyFont="1" applyBorder="1" applyAlignment="1">
      <alignment horizontal="justify" vertical="top" wrapText="1"/>
    </xf>
    <xf numFmtId="0" fontId="32" fillId="0" borderId="32" xfId="0" applyFont="1" applyBorder="1" applyAlignment="1">
      <alignment horizontal="justify" vertical="top" wrapText="1"/>
    </xf>
    <xf numFmtId="0" fontId="33" fillId="0" borderId="28" xfId="0" applyFont="1" applyBorder="1" applyAlignment="1">
      <alignment horizontal="center" vertical="top" wrapText="1"/>
    </xf>
    <xf numFmtId="0" fontId="33" fillId="0" borderId="32" xfId="0" applyFont="1" applyBorder="1" applyAlignment="1">
      <alignment horizontal="center" vertical="top" wrapText="1"/>
    </xf>
    <xf numFmtId="0" fontId="74" fillId="0" borderId="92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74" fillId="0" borderId="91" xfId="0" applyFont="1" applyFill="1" applyBorder="1" applyAlignment="1">
      <alignment horizontal="left" vertical="center" wrapText="1"/>
    </xf>
    <xf numFmtId="0" fontId="58" fillId="0" borderId="0" xfId="0" applyFont="1" applyFill="1" applyBorder="1" applyAlignment="1">
      <alignment vertical="center" wrapText="1"/>
    </xf>
    <xf numFmtId="0" fontId="58" fillId="0" borderId="91" xfId="0" applyFont="1" applyFill="1" applyBorder="1" applyAlignment="1">
      <alignment vertical="center" wrapText="1"/>
    </xf>
    <xf numFmtId="0" fontId="74" fillId="0" borderId="81" xfId="0" applyFont="1" applyFill="1" applyBorder="1" applyAlignment="1">
      <alignment horizontal="left" vertical="center" wrapText="1"/>
    </xf>
    <xf numFmtId="0" fontId="74" fillId="0" borderId="51" xfId="0" applyFont="1" applyFill="1" applyBorder="1" applyAlignment="1">
      <alignment horizontal="left" vertical="center" wrapText="1"/>
    </xf>
    <xf numFmtId="0" fontId="74" fillId="0" borderId="82" xfId="0" applyFont="1" applyFill="1" applyBorder="1" applyAlignment="1">
      <alignment horizontal="left" vertical="center" wrapText="1"/>
    </xf>
    <xf numFmtId="0" fontId="61" fillId="0" borderId="0" xfId="0" applyFont="1" applyFill="1" applyBorder="1" applyAlignment="1">
      <alignment vertical="center" wrapText="1"/>
    </xf>
    <xf numFmtId="0" fontId="61" fillId="0" borderId="40" xfId="0" applyFont="1" applyFill="1" applyBorder="1" applyAlignment="1">
      <alignment vertical="center" wrapText="1"/>
    </xf>
    <xf numFmtId="0" fontId="58" fillId="0" borderId="2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58" fillId="0" borderId="40" xfId="0" applyFont="1" applyFill="1" applyBorder="1" applyAlignment="1">
      <alignment vertical="center" wrapText="1"/>
    </xf>
    <xf numFmtId="0" fontId="74" fillId="0" borderId="39" xfId="0" applyFont="1" applyFill="1" applyBorder="1" applyAlignment="1">
      <alignment horizontal="left" vertical="center" wrapText="1"/>
    </xf>
    <xf numFmtId="0" fontId="74" fillId="0" borderId="40" xfId="0" applyFont="1" applyFill="1" applyBorder="1" applyAlignment="1">
      <alignment horizontal="left" vertical="center" wrapText="1"/>
    </xf>
    <xf numFmtId="0" fontId="74" fillId="0" borderId="10" xfId="0" applyFont="1" applyFill="1" applyBorder="1" applyAlignment="1">
      <alignment horizontal="left" vertical="center" wrapText="1"/>
    </xf>
    <xf numFmtId="0" fontId="74" fillId="0" borderId="16" xfId="0" applyFont="1" applyFill="1" applyBorder="1" applyAlignment="1">
      <alignment horizontal="left" vertical="center" wrapText="1"/>
    </xf>
    <xf numFmtId="0" fontId="74" fillId="0" borderId="115" xfId="0" applyFont="1" applyFill="1" applyBorder="1" applyAlignment="1">
      <alignment horizontal="left" vertical="center" wrapText="1"/>
    </xf>
    <xf numFmtId="0" fontId="74" fillId="0" borderId="90" xfId="0" applyFont="1" applyFill="1" applyBorder="1" applyAlignment="1">
      <alignment horizontal="left" vertical="center" wrapText="1"/>
    </xf>
    <xf numFmtId="0" fontId="74" fillId="0" borderId="116" xfId="0" applyFont="1" applyFill="1" applyBorder="1" applyAlignment="1">
      <alignment horizontal="left" vertical="center" wrapText="1"/>
    </xf>
    <xf numFmtId="0" fontId="58" fillId="0" borderId="52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40" xfId="0" applyFont="1" applyBorder="1" applyAlignment="1">
      <alignment horizontal="left" vertical="center" wrapText="1"/>
    </xf>
    <xf numFmtId="0" fontId="22" fillId="0" borderId="0" xfId="0" applyFont="1" applyBorder="1" applyAlignment="1">
      <alignment vertical="center" wrapText="1"/>
    </xf>
    <xf numFmtId="0" fontId="22" fillId="0" borderId="40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0" borderId="28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22" fillId="0" borderId="25" xfId="0" applyFont="1" applyBorder="1" applyAlignment="1">
      <alignment horizontal="left" vertical="center" wrapText="1" indent="3"/>
    </xf>
    <xf numFmtId="0" fontId="22" fillId="0" borderId="33" xfId="0" applyFont="1" applyBorder="1" applyAlignment="1">
      <alignment horizontal="left" vertical="center" wrapText="1" indent="3"/>
    </xf>
    <xf numFmtId="0" fontId="22" fillId="0" borderId="26" xfId="0" applyFont="1" applyBorder="1" applyAlignment="1">
      <alignment horizontal="left" vertical="center" wrapText="1" indent="3"/>
    </xf>
    <xf numFmtId="0" fontId="19" fillId="0" borderId="25" xfId="0" applyFont="1" applyBorder="1" applyAlignment="1">
      <alignment horizontal="right" vertical="center" wrapText="1"/>
    </xf>
    <xf numFmtId="0" fontId="19" fillId="0" borderId="33" xfId="0" applyFont="1" applyBorder="1" applyAlignment="1">
      <alignment horizontal="right" vertical="center" wrapText="1"/>
    </xf>
    <xf numFmtId="0" fontId="19" fillId="0" borderId="26" xfId="0" applyFont="1" applyBorder="1" applyAlignment="1">
      <alignment horizontal="right" vertical="center" wrapText="1"/>
    </xf>
    <xf numFmtId="0" fontId="22" fillId="0" borderId="32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left" vertical="center" wrapText="1" indent="15"/>
    </xf>
    <xf numFmtId="0" fontId="19" fillId="0" borderId="33" xfId="0" applyFont="1" applyBorder="1" applyAlignment="1">
      <alignment horizontal="left" vertical="center" wrapText="1" indent="15"/>
    </xf>
    <xf numFmtId="0" fontId="19" fillId="0" borderId="26" xfId="0" applyFont="1" applyBorder="1" applyAlignment="1">
      <alignment horizontal="left" vertical="center" wrapText="1" indent="15"/>
    </xf>
    <xf numFmtId="0" fontId="19" fillId="0" borderId="25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22" fillId="0" borderId="34" xfId="0" applyFont="1" applyBorder="1" applyAlignment="1">
      <alignment vertical="center" wrapText="1"/>
    </xf>
    <xf numFmtId="0" fontId="22" fillId="0" borderId="31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19" fillId="0" borderId="25" xfId="0" applyFont="1" applyBorder="1" applyAlignment="1">
      <alignment horizontal="left" vertical="center" wrapText="1" indent="13"/>
    </xf>
    <xf numFmtId="0" fontId="19" fillId="0" borderId="33" xfId="0" applyFont="1" applyBorder="1" applyAlignment="1">
      <alignment horizontal="left" vertical="center" wrapText="1" indent="13"/>
    </xf>
    <xf numFmtId="0" fontId="19" fillId="0" borderId="26" xfId="0" applyFont="1" applyBorder="1" applyAlignment="1">
      <alignment horizontal="left" vertical="center" wrapText="1" indent="13"/>
    </xf>
    <xf numFmtId="0" fontId="23" fillId="0" borderId="25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2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horizontal="right" vertical="center" wrapText="1"/>
    </xf>
    <xf numFmtId="0" fontId="19" fillId="0" borderId="20" xfId="0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9" fillId="0" borderId="4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22" fillId="0" borderId="21" xfId="0" applyFont="1" applyBorder="1" applyAlignment="1">
      <alignment vertical="center" wrapText="1"/>
    </xf>
    <xf numFmtId="0" fontId="22" fillId="0" borderId="21" xfId="0" applyFont="1" applyBorder="1" applyAlignment="1">
      <alignment horizontal="left" vertical="center" wrapText="1" indent="7"/>
    </xf>
    <xf numFmtId="0" fontId="22" fillId="0" borderId="24" xfId="0" applyFont="1" applyBorder="1" applyAlignment="1">
      <alignment horizontal="left" vertical="center" wrapText="1" indent="7"/>
    </xf>
    <xf numFmtId="0" fontId="22" fillId="0" borderId="34" xfId="0" applyFont="1" applyBorder="1" applyAlignment="1">
      <alignment horizontal="left" vertical="center" wrapText="1" indent="9"/>
    </xf>
    <xf numFmtId="0" fontId="22" fillId="0" borderId="31" xfId="0" applyFont="1" applyBorder="1" applyAlignment="1">
      <alignment horizontal="left" vertical="center" wrapText="1" indent="9"/>
    </xf>
    <xf numFmtId="0" fontId="22" fillId="0" borderId="30" xfId="0" applyFont="1" applyBorder="1" applyAlignment="1">
      <alignment horizontal="left" vertical="center" wrapText="1" indent="9"/>
    </xf>
    <xf numFmtId="0" fontId="22" fillId="0" borderId="25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28" fillId="0" borderId="0" xfId="0" applyFont="1" applyBorder="1" applyAlignment="1">
      <alignment vertical="top" wrapText="1"/>
    </xf>
    <xf numFmtId="0" fontId="28" fillId="0" borderId="4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30" fillId="0" borderId="21" xfId="0" applyFont="1" applyBorder="1" applyAlignment="1">
      <alignment horizontal="left" vertical="top" wrapText="1" indent="7"/>
    </xf>
    <xf numFmtId="0" fontId="30" fillId="0" borderId="24" xfId="0" applyFont="1" applyBorder="1" applyAlignment="1">
      <alignment horizontal="left" vertical="top" wrapText="1" indent="7"/>
    </xf>
    <xf numFmtId="0" fontId="30" fillId="0" borderId="34" xfId="0" applyFont="1" applyBorder="1" applyAlignment="1">
      <alignment horizontal="left" vertical="top" wrapText="1" indent="9"/>
    </xf>
    <xf numFmtId="0" fontId="30" fillId="0" borderId="31" xfId="0" applyFont="1" applyBorder="1" applyAlignment="1">
      <alignment horizontal="left" vertical="top" wrapText="1" indent="9"/>
    </xf>
    <xf numFmtId="0" fontId="30" fillId="0" borderId="30" xfId="0" applyFont="1" applyBorder="1" applyAlignment="1">
      <alignment horizontal="left" vertical="top" wrapText="1" indent="9"/>
    </xf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27" fillId="0" borderId="19" xfId="0" applyFont="1" applyBorder="1" applyAlignment="1">
      <alignment horizontal="right" vertical="top" wrapText="1"/>
    </xf>
    <xf numFmtId="0" fontId="27" fillId="0" borderId="20" xfId="0" applyFont="1" applyBorder="1" applyAlignment="1">
      <alignment horizontal="right" vertical="top" wrapText="1"/>
    </xf>
    <xf numFmtId="0" fontId="28" fillId="0" borderId="39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left" vertical="top" wrapText="1"/>
    </xf>
    <xf numFmtId="0" fontId="28" fillId="0" borderId="40" xfId="0" applyFont="1" applyBorder="1" applyAlignment="1">
      <alignment horizontal="left" vertical="top" wrapText="1"/>
    </xf>
    <xf numFmtId="0" fontId="30" fillId="0" borderId="25" xfId="0" applyFont="1" applyBorder="1" applyAlignment="1">
      <alignment vertical="top" wrapText="1"/>
    </xf>
    <xf numFmtId="0" fontId="30" fillId="0" borderId="33" xfId="0" applyFont="1" applyBorder="1" applyAlignment="1">
      <alignment vertical="top" wrapText="1"/>
    </xf>
    <xf numFmtId="0" fontId="30" fillId="0" borderId="26" xfId="0" applyFont="1" applyBorder="1" applyAlignment="1">
      <alignment vertical="top" wrapText="1"/>
    </xf>
    <xf numFmtId="0" fontId="28" fillId="0" borderId="25" xfId="0" applyFont="1" applyBorder="1" applyAlignment="1">
      <alignment horizontal="left" vertical="top" wrapText="1" indent="15"/>
    </xf>
    <xf numFmtId="0" fontId="28" fillId="0" borderId="33" xfId="0" applyFont="1" applyBorder="1" applyAlignment="1">
      <alignment horizontal="left" vertical="top" wrapText="1" indent="15"/>
    </xf>
    <xf numFmtId="0" fontId="28" fillId="0" borderId="26" xfId="0" applyFont="1" applyBorder="1" applyAlignment="1">
      <alignment horizontal="left" vertical="top" wrapText="1" indent="15"/>
    </xf>
    <xf numFmtId="0" fontId="30" fillId="0" borderId="25" xfId="0" applyFont="1" applyBorder="1" applyAlignment="1">
      <alignment horizontal="center" vertical="top" wrapText="1"/>
    </xf>
    <xf numFmtId="0" fontId="30" fillId="0" borderId="33" xfId="0" applyFont="1" applyBorder="1" applyAlignment="1">
      <alignment horizontal="center" vertical="top" wrapText="1"/>
    </xf>
    <xf numFmtId="0" fontId="30" fillId="0" borderId="26" xfId="0" applyFont="1" applyBorder="1" applyAlignment="1">
      <alignment horizontal="center" vertical="top" wrapText="1"/>
    </xf>
    <xf numFmtId="0" fontId="28" fillId="0" borderId="25" xfId="0" applyFont="1" applyBorder="1" applyAlignment="1">
      <alignment vertical="top" wrapText="1"/>
    </xf>
    <xf numFmtId="0" fontId="28" fillId="0" borderId="33" xfId="0" applyFont="1" applyBorder="1" applyAlignment="1">
      <alignment vertical="top" wrapText="1"/>
    </xf>
    <xf numFmtId="0" fontId="28" fillId="0" borderId="26" xfId="0" applyFont="1" applyBorder="1" applyAlignment="1">
      <alignment vertical="top" wrapText="1"/>
    </xf>
    <xf numFmtId="0" fontId="31" fillId="0" borderId="25" xfId="0" applyFont="1" applyBorder="1" applyAlignment="1">
      <alignment vertical="top" wrapText="1"/>
    </xf>
    <xf numFmtId="0" fontId="31" fillId="0" borderId="33" xfId="0" applyFont="1" applyBorder="1" applyAlignment="1">
      <alignment vertical="top" wrapText="1"/>
    </xf>
    <xf numFmtId="0" fontId="31" fillId="0" borderId="26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4" fillId="0" borderId="33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4" fillId="0" borderId="74" xfId="0" applyFont="1" applyBorder="1" applyAlignment="1">
      <alignment vertical="top" wrapText="1"/>
    </xf>
    <xf numFmtId="0" fontId="4" fillId="0" borderId="75" xfId="0" applyFont="1" applyBorder="1" applyAlignment="1">
      <alignment vertical="top" wrapText="1"/>
    </xf>
    <xf numFmtId="0" fontId="30" fillId="0" borderId="34" xfId="0" applyFont="1" applyBorder="1" applyAlignment="1">
      <alignment vertical="top" wrapText="1"/>
    </xf>
    <xf numFmtId="0" fontId="30" fillId="0" borderId="31" xfId="0" applyFont="1" applyBorder="1" applyAlignment="1">
      <alignment vertical="top" wrapText="1"/>
    </xf>
    <xf numFmtId="0" fontId="30" fillId="0" borderId="30" xfId="0" applyFont="1" applyBorder="1" applyAlignment="1">
      <alignment vertical="top" wrapText="1"/>
    </xf>
    <xf numFmtId="0" fontId="30" fillId="0" borderId="45" xfId="0" applyFont="1" applyBorder="1" applyAlignment="1">
      <alignment horizontal="left" vertical="top" wrapText="1" indent="1"/>
    </xf>
    <xf numFmtId="0" fontId="30" fillId="0" borderId="42" xfId="0" applyFont="1" applyBorder="1" applyAlignment="1">
      <alignment horizontal="left" vertical="top" wrapText="1" indent="1"/>
    </xf>
    <xf numFmtId="0" fontId="30" fillId="0" borderId="2" xfId="0" applyFont="1" applyBorder="1" applyAlignment="1">
      <alignment vertical="top" wrapText="1"/>
    </xf>
    <xf numFmtId="0" fontId="30" fillId="0" borderId="3" xfId="0" applyFont="1" applyBorder="1" applyAlignment="1">
      <alignment vertical="top" wrapText="1"/>
    </xf>
    <xf numFmtId="0" fontId="30" fillId="0" borderId="4" xfId="0" applyFont="1" applyBorder="1" applyAlignment="1">
      <alignment vertical="top" wrapText="1"/>
    </xf>
    <xf numFmtId="0" fontId="30" fillId="0" borderId="25" xfId="0" applyFont="1" applyBorder="1" applyAlignment="1">
      <alignment horizontal="left" vertical="top" wrapText="1" indent="3"/>
    </xf>
    <xf numFmtId="0" fontId="30" fillId="0" borderId="33" xfId="0" applyFont="1" applyBorder="1" applyAlignment="1">
      <alignment horizontal="left" vertical="top" wrapText="1" indent="3"/>
    </xf>
    <xf numFmtId="0" fontId="30" fillId="0" borderId="26" xfId="0" applyFont="1" applyBorder="1" applyAlignment="1">
      <alignment horizontal="left" vertical="top" wrapText="1" indent="3"/>
    </xf>
    <xf numFmtId="0" fontId="28" fillId="0" borderId="25" xfId="0" applyFont="1" applyBorder="1" applyAlignment="1">
      <alignment horizontal="right" vertical="top" wrapText="1"/>
    </xf>
    <xf numFmtId="0" fontId="28" fillId="0" borderId="33" xfId="0" applyFont="1" applyBorder="1" applyAlignment="1">
      <alignment horizontal="right" vertical="top" wrapText="1"/>
    </xf>
    <xf numFmtId="0" fontId="28" fillId="0" borderId="26" xfId="0" applyFont="1" applyBorder="1" applyAlignment="1">
      <alignment horizontal="right" vertical="top" wrapText="1"/>
    </xf>
    <xf numFmtId="0" fontId="30" fillId="0" borderId="18" xfId="0" applyFont="1" applyBorder="1" applyAlignment="1">
      <alignment horizontal="left" vertical="top" wrapText="1"/>
    </xf>
    <xf numFmtId="0" fontId="30" fillId="0" borderId="19" xfId="0" applyFont="1" applyBorder="1" applyAlignment="1">
      <alignment horizontal="left" vertical="top" wrapText="1"/>
    </xf>
    <xf numFmtId="0" fontId="30" fillId="0" borderId="20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30" fillId="0" borderId="38" xfId="0" applyFont="1" applyBorder="1" applyAlignment="1">
      <alignment horizontal="left" vertical="top" wrapText="1"/>
    </xf>
    <xf numFmtId="0" fontId="30" fillId="0" borderId="8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39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40" xfId="0" applyFont="1" applyBorder="1" applyAlignment="1">
      <alignment horizontal="center" vertical="top" wrapText="1"/>
    </xf>
    <xf numFmtId="0" fontId="28" fillId="0" borderId="39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center" vertical="top" wrapText="1"/>
    </xf>
    <xf numFmtId="0" fontId="28" fillId="0" borderId="40" xfId="0" applyFont="1" applyBorder="1" applyAlignment="1">
      <alignment horizontal="center" vertical="top" wrapText="1"/>
    </xf>
    <xf numFmtId="0" fontId="30" fillId="0" borderId="45" xfId="0" applyFont="1" applyBorder="1" applyAlignment="1">
      <alignment horizontal="center" vertical="top" wrapText="1"/>
    </xf>
    <xf numFmtId="0" fontId="30" fillId="0" borderId="42" xfId="0" applyFont="1" applyBorder="1" applyAlignment="1">
      <alignment horizontal="center" vertical="top" wrapText="1"/>
    </xf>
    <xf numFmtId="0" fontId="30" fillId="0" borderId="7" xfId="0" applyFont="1" applyBorder="1" applyAlignment="1">
      <alignment horizontal="center" vertical="top" wrapText="1"/>
    </xf>
    <xf numFmtId="0" fontId="30" fillId="0" borderId="38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30" fillId="0" borderId="5" xfId="0" applyFont="1" applyBorder="1" applyAlignment="1">
      <alignment horizontal="center" vertical="top" wrapText="1"/>
    </xf>
    <xf numFmtId="0" fontId="47" fillId="0" borderId="110" xfId="0" applyFont="1" applyFill="1" applyBorder="1" applyAlignment="1">
      <alignment horizontal="left"/>
    </xf>
    <xf numFmtId="0" fontId="47" fillId="0" borderId="73" xfId="0" applyFont="1" applyFill="1" applyBorder="1" applyAlignment="1">
      <alignment horizontal="left"/>
    </xf>
    <xf numFmtId="0" fontId="47" fillId="0" borderId="17" xfId="0" applyFont="1" applyFill="1" applyBorder="1" applyAlignment="1">
      <alignment horizontal="left"/>
    </xf>
    <xf numFmtId="0" fontId="47" fillId="0" borderId="81" xfId="0" applyFont="1" applyFill="1" applyBorder="1" applyAlignment="1">
      <alignment horizontal="left"/>
    </xf>
    <xf numFmtId="0" fontId="47" fillId="0" borderId="51" xfId="0" applyFont="1" applyFill="1" applyBorder="1" applyAlignment="1">
      <alignment horizontal="left"/>
    </xf>
    <xf numFmtId="0" fontId="47" fillId="0" borderId="16" xfId="0" applyFont="1" applyFill="1" applyBorder="1" applyAlignment="1">
      <alignment horizontal="left"/>
    </xf>
    <xf numFmtId="0" fontId="2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 indent="15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 indent="9"/>
    </xf>
    <xf numFmtId="0" fontId="1" fillId="0" borderId="5" xfId="0" applyFont="1" applyBorder="1" applyAlignment="1">
      <alignment horizontal="right" vertical="top" wrapText="1"/>
    </xf>
    <xf numFmtId="0" fontId="24" fillId="0" borderId="0" xfId="0" applyFont="1" applyBorder="1" applyAlignment="1">
      <alignment horizontal="left" vertical="top" wrapText="1" indent="4"/>
    </xf>
    <xf numFmtId="0" fontId="1" fillId="0" borderId="5" xfId="0" applyFont="1" applyBorder="1" applyAlignment="1">
      <alignment vertical="top" wrapText="1"/>
    </xf>
    <xf numFmtId="0" fontId="56" fillId="0" borderId="25" xfId="0" applyFont="1" applyBorder="1" applyAlignment="1">
      <alignment horizontal="center" vertical="top" wrapText="1"/>
    </xf>
    <xf numFmtId="0" fontId="56" fillId="0" borderId="33" xfId="0" applyFont="1" applyBorder="1" applyAlignment="1">
      <alignment horizontal="center" vertical="top" wrapText="1"/>
    </xf>
    <xf numFmtId="0" fontId="56" fillId="0" borderId="26" xfId="0" applyFont="1" applyBorder="1" applyAlignment="1">
      <alignment horizontal="center" vertical="top" wrapText="1"/>
    </xf>
    <xf numFmtId="0" fontId="34" fillId="0" borderId="1" xfId="0" applyFont="1" applyBorder="1" applyAlignment="1">
      <alignment vertical="top" wrapText="1"/>
    </xf>
    <xf numFmtId="0" fontId="34" fillId="0" borderId="32" xfId="0" applyFont="1" applyBorder="1" applyAlignment="1">
      <alignment vertical="top" wrapText="1"/>
    </xf>
    <xf numFmtId="0" fontId="34" fillId="0" borderId="25" xfId="0" applyFont="1" applyBorder="1" applyAlignment="1">
      <alignment horizontal="center" vertical="top" wrapText="1"/>
    </xf>
    <xf numFmtId="0" fontId="34" fillId="0" borderId="33" xfId="0" applyFont="1" applyBorder="1" applyAlignment="1">
      <alignment horizontal="center" vertical="top" wrapText="1"/>
    </xf>
    <xf numFmtId="0" fontId="34" fillId="0" borderId="26" xfId="0" applyFont="1" applyBorder="1" applyAlignment="1">
      <alignment horizontal="center" vertical="top" wrapText="1"/>
    </xf>
    <xf numFmtId="0" fontId="56" fillId="0" borderId="25" xfId="0" applyFont="1" applyBorder="1" applyAlignment="1">
      <alignment vertical="top" wrapText="1"/>
    </xf>
    <xf numFmtId="0" fontId="56" fillId="0" borderId="33" xfId="0" applyFont="1" applyBorder="1" applyAlignment="1">
      <alignment vertical="top" wrapText="1"/>
    </xf>
    <xf numFmtId="0" fontId="56" fillId="0" borderId="26" xfId="0" applyFont="1" applyBorder="1" applyAlignment="1">
      <alignment vertical="top" wrapText="1"/>
    </xf>
    <xf numFmtId="0" fontId="24" fillId="0" borderId="0" xfId="0" applyFont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top" wrapText="1"/>
    </xf>
    <xf numFmtId="0" fontId="34" fillId="0" borderId="32" xfId="0" applyFont="1" applyBorder="1" applyAlignment="1">
      <alignment horizontal="center" vertical="top" wrapText="1"/>
    </xf>
    <xf numFmtId="0" fontId="34" fillId="0" borderId="1" xfId="0" applyFont="1" applyBorder="1" applyAlignment="1">
      <alignment horizontal="justify" vertical="top" wrapText="1"/>
    </xf>
    <xf numFmtId="0" fontId="34" fillId="0" borderId="32" xfId="0" applyFont="1" applyBorder="1" applyAlignment="1">
      <alignment horizontal="justify" vertical="top" wrapText="1"/>
    </xf>
    <xf numFmtId="0" fontId="2" fillId="0" borderId="18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24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31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4" xfId="0" applyFont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32" xfId="0" applyFont="1" applyBorder="1" applyAlignment="1">
      <alignment vertical="top" wrapText="1"/>
    </xf>
    <xf numFmtId="0" fontId="82" fillId="0" borderId="39" xfId="3" applyFont="1" applyFill="1" applyBorder="1" applyAlignment="1">
      <alignment horizontal="center" vertical="top" wrapText="1"/>
    </xf>
    <xf numFmtId="0" fontId="82" fillId="0" borderId="0" xfId="3" applyFont="1" applyFill="1" applyBorder="1" applyAlignment="1">
      <alignment horizontal="center" vertical="top" wrapText="1"/>
    </xf>
    <xf numFmtId="0" fontId="82" fillId="0" borderId="40" xfId="3" applyFont="1" applyFill="1" applyBorder="1" applyAlignment="1">
      <alignment horizontal="center" vertical="top" wrapText="1"/>
    </xf>
    <xf numFmtId="0" fontId="80" fillId="0" borderId="39" xfId="3" applyFont="1" applyBorder="1" applyAlignment="1">
      <alignment horizontal="center" vertical="center" wrapText="1"/>
    </xf>
    <xf numFmtId="0" fontId="80" fillId="0" borderId="0" xfId="3" applyFont="1" applyBorder="1" applyAlignment="1">
      <alignment horizontal="center" vertical="center" wrapText="1"/>
    </xf>
    <xf numFmtId="0" fontId="80" fillId="0" borderId="40" xfId="3" applyFont="1" applyBorder="1" applyAlignment="1">
      <alignment horizontal="center" vertical="center" wrapText="1"/>
    </xf>
    <xf numFmtId="0" fontId="80" fillId="0" borderId="7" xfId="3" applyFont="1" applyBorder="1" applyAlignment="1">
      <alignment horizontal="center" vertical="center" wrapText="1"/>
    </xf>
    <xf numFmtId="0" fontId="57" fillId="0" borderId="8" xfId="3" applyFont="1" applyBorder="1" applyAlignment="1">
      <alignment vertical="center" wrapText="1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/>
    </xf>
    <xf numFmtId="0" fontId="4" fillId="0" borderId="5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32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1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28" fillId="0" borderId="0" xfId="0" applyFont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32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 indent="3"/>
    </xf>
    <xf numFmtId="0" fontId="3" fillId="0" borderId="28" xfId="0" applyFont="1" applyBorder="1" applyAlignment="1">
      <alignment horizontal="left" vertical="top" wrapText="1" indent="3"/>
    </xf>
    <xf numFmtId="0" fontId="3" fillId="0" borderId="32" xfId="0" applyFont="1" applyBorder="1" applyAlignment="1">
      <alignment horizontal="left" vertical="top" wrapText="1" indent="3"/>
    </xf>
    <xf numFmtId="0" fontId="3" fillId="0" borderId="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9" fillId="0" borderId="25" xfId="0" applyFont="1" applyBorder="1" applyAlignment="1">
      <alignment vertical="top" wrapText="1"/>
    </xf>
    <xf numFmtId="0" fontId="39" fillId="0" borderId="33" xfId="0" applyFont="1" applyBorder="1" applyAlignment="1">
      <alignment vertical="top" wrapText="1"/>
    </xf>
    <xf numFmtId="0" fontId="39" fillId="0" borderId="26" xfId="0" applyFont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39" fillId="0" borderId="3" xfId="0" applyFont="1" applyBorder="1" applyAlignment="1">
      <alignment vertical="top" wrapText="1"/>
    </xf>
    <xf numFmtId="0" fontId="39" fillId="0" borderId="4" xfId="0" applyFont="1" applyBorder="1" applyAlignment="1">
      <alignment vertical="top" wrapText="1"/>
    </xf>
    <xf numFmtId="0" fontId="39" fillId="0" borderId="1" xfId="0" applyFont="1" applyBorder="1" applyAlignment="1">
      <alignment horizontal="center" vertical="top" wrapText="1"/>
    </xf>
    <xf numFmtId="0" fontId="39" fillId="0" borderId="32" xfId="0" applyFont="1" applyBorder="1" applyAlignment="1">
      <alignment horizontal="center" vertical="top" wrapText="1"/>
    </xf>
    <xf numFmtId="0" fontId="39" fillId="0" borderId="1" xfId="0" applyFont="1" applyBorder="1" applyAlignment="1">
      <alignment vertical="top" wrapText="1"/>
    </xf>
    <xf numFmtId="0" fontId="39" fillId="0" borderId="32" xfId="0" applyFont="1" applyBorder="1" applyAlignment="1">
      <alignment vertical="top" wrapText="1"/>
    </xf>
    <xf numFmtId="0" fontId="39" fillId="0" borderId="28" xfId="0" applyFont="1" applyBorder="1" applyAlignment="1">
      <alignment vertical="top" wrapText="1"/>
    </xf>
  </cellXfs>
  <cellStyles count="5">
    <cellStyle name="Comma" xfId="1" builtinId="3"/>
    <cellStyle name="Comma 2" xfId="2"/>
    <cellStyle name="Comma 3" xfId="4"/>
    <cellStyle name="Normal" xfId="0" builtinId="0"/>
    <cellStyle name="Normal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Y_16-17\Sys_Rep_16-17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ew%20Folder\My%20Documents%20-New\My%20Documents\Regulation%20CERC-%20Data-Requirement-2019-24\T&amp;D-%20Assets-12-17\Add_Cap%20Transmission-Sumry%2012-17%20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1"/>
      <sheetName val="CERC_Tgt"/>
      <sheetName val="CEA_Tgt"/>
      <sheetName val="Input"/>
      <sheetName val="HOD_Mtng"/>
      <sheetName val="Output1"/>
      <sheetName val="Output2"/>
      <sheetName val="Coal"/>
      <sheetName val="Input2"/>
      <sheetName val="MIS_Report"/>
      <sheetName val="Monthly_Perf"/>
      <sheetName val="Monthly_Gen"/>
      <sheetName val="MOP_Monthly"/>
      <sheetName val="MOP_Fortnitly"/>
      <sheetName val="Crisp"/>
      <sheetName val="Cumu_Perf."/>
      <sheetName val="ORT"/>
      <sheetName val="DAN"/>
      <sheetName val="Infirm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DATE</v>
          </cell>
          <cell r="MH2" t="str">
            <v>DS1- SG (MU)</v>
          </cell>
        </row>
        <row r="3">
          <cell r="A3">
            <v>42461</v>
          </cell>
          <cell r="MH3">
            <v>9.4375</v>
          </cell>
        </row>
        <row r="4">
          <cell r="A4">
            <v>42462</v>
          </cell>
          <cell r="MH4">
            <v>10.029999999999999</v>
          </cell>
        </row>
        <row r="5">
          <cell r="A5">
            <v>42463</v>
          </cell>
          <cell r="MH5">
            <v>9.7524999999999995</v>
          </cell>
        </row>
        <row r="6">
          <cell r="A6">
            <v>42464</v>
          </cell>
          <cell r="MH6">
            <v>10.755000000000001</v>
          </cell>
        </row>
        <row r="7">
          <cell r="A7">
            <v>42465</v>
          </cell>
          <cell r="MH7">
            <v>10.01</v>
          </cell>
        </row>
        <row r="8">
          <cell r="A8">
            <v>42466</v>
          </cell>
          <cell r="MH8">
            <v>9.2874999999999996</v>
          </cell>
        </row>
        <row r="9">
          <cell r="A9">
            <v>42467</v>
          </cell>
          <cell r="MH9">
            <v>9.2774999999999999</v>
          </cell>
        </row>
        <row r="10">
          <cell r="A10">
            <v>42468</v>
          </cell>
          <cell r="MH10">
            <v>9.8125</v>
          </cell>
        </row>
        <row r="11">
          <cell r="A11">
            <v>42469</v>
          </cell>
          <cell r="MH11">
            <v>9.46875</v>
          </cell>
        </row>
        <row r="12">
          <cell r="A12">
            <v>42470</v>
          </cell>
          <cell r="MH12">
            <v>9.39</v>
          </cell>
        </row>
        <row r="13">
          <cell r="A13">
            <v>42471</v>
          </cell>
          <cell r="MH13">
            <v>10.116250000000001</v>
          </cell>
        </row>
        <row r="14">
          <cell r="A14">
            <v>42472</v>
          </cell>
          <cell r="MH14">
            <v>9.2112499999999997</v>
          </cell>
        </row>
        <row r="15">
          <cell r="A15">
            <v>42473</v>
          </cell>
          <cell r="MH15">
            <v>9.8162500000000001</v>
          </cell>
        </row>
        <row r="16">
          <cell r="A16">
            <v>42474</v>
          </cell>
          <cell r="MH16">
            <v>9.6325000000000003</v>
          </cell>
        </row>
        <row r="17">
          <cell r="A17">
            <v>42475</v>
          </cell>
          <cell r="MH17">
            <v>9.7949999999999999</v>
          </cell>
        </row>
        <row r="18">
          <cell r="A18">
            <v>42476</v>
          </cell>
          <cell r="MH18">
            <v>4.6587500000000004</v>
          </cell>
        </row>
        <row r="19">
          <cell r="A19">
            <v>42477</v>
          </cell>
          <cell r="MH19">
            <v>0</v>
          </cell>
        </row>
        <row r="20">
          <cell r="A20">
            <v>42478</v>
          </cell>
          <cell r="MH20">
            <v>0</v>
          </cell>
        </row>
        <row r="21">
          <cell r="A21">
            <v>42479</v>
          </cell>
          <cell r="MH21">
            <v>0</v>
          </cell>
        </row>
        <row r="22">
          <cell r="A22">
            <v>42480</v>
          </cell>
          <cell r="MH22">
            <v>0</v>
          </cell>
        </row>
        <row r="23">
          <cell r="A23">
            <v>42481</v>
          </cell>
          <cell r="MH23">
            <v>1.8162499999999999</v>
          </cell>
        </row>
        <row r="24">
          <cell r="A24">
            <v>42482</v>
          </cell>
          <cell r="MH24">
            <v>9.2375000000000007</v>
          </cell>
        </row>
        <row r="25">
          <cell r="A25">
            <v>42483</v>
          </cell>
          <cell r="MH25">
            <v>9.1</v>
          </cell>
        </row>
        <row r="26">
          <cell r="A26">
            <v>42484</v>
          </cell>
          <cell r="MH26">
            <v>9.2762499999999992</v>
          </cell>
        </row>
        <row r="27">
          <cell r="A27">
            <v>42485</v>
          </cell>
          <cell r="MH27">
            <v>9.6762499999999996</v>
          </cell>
        </row>
        <row r="28">
          <cell r="A28">
            <v>42486</v>
          </cell>
          <cell r="MH28">
            <v>10.012499999999999</v>
          </cell>
        </row>
        <row r="29">
          <cell r="A29">
            <v>42487</v>
          </cell>
          <cell r="MH29">
            <v>9.6212499999999999</v>
          </cell>
        </row>
        <row r="30">
          <cell r="A30">
            <v>42488</v>
          </cell>
          <cell r="MH30">
            <v>10.43125</v>
          </cell>
        </row>
        <row r="31">
          <cell r="A31">
            <v>42489</v>
          </cell>
          <cell r="MH31">
            <v>10.78125</v>
          </cell>
        </row>
        <row r="32">
          <cell r="A32">
            <v>42490</v>
          </cell>
          <cell r="MH32">
            <v>10.23875</v>
          </cell>
        </row>
        <row r="33">
          <cell r="A33" t="str">
            <v>Total Apr'16</v>
          </cell>
          <cell r="MH33">
            <v>240.64250000000001</v>
          </cell>
        </row>
        <row r="34">
          <cell r="A34">
            <v>42491</v>
          </cell>
          <cell r="MH34">
            <v>9.9375</v>
          </cell>
        </row>
        <row r="35">
          <cell r="A35">
            <v>42492</v>
          </cell>
          <cell r="MH35">
            <v>9.0474999999999994</v>
          </cell>
        </row>
        <row r="36">
          <cell r="A36">
            <v>42493</v>
          </cell>
          <cell r="MH36">
            <v>9.3224999999999998</v>
          </cell>
        </row>
        <row r="37">
          <cell r="A37">
            <v>42494</v>
          </cell>
          <cell r="MH37">
            <v>9.0225000000000009</v>
          </cell>
        </row>
        <row r="38">
          <cell r="A38">
            <v>42495</v>
          </cell>
          <cell r="MH38">
            <v>8.7100000000000009</v>
          </cell>
        </row>
        <row r="39">
          <cell r="A39">
            <v>42496</v>
          </cell>
          <cell r="MH39">
            <v>8.5675000000000008</v>
          </cell>
        </row>
        <row r="40">
          <cell r="A40">
            <v>42497</v>
          </cell>
          <cell r="MH40">
            <v>8.9</v>
          </cell>
        </row>
        <row r="41">
          <cell r="A41">
            <v>42498</v>
          </cell>
          <cell r="MH41">
            <v>8.64</v>
          </cell>
        </row>
        <row r="42">
          <cell r="A42">
            <v>42499</v>
          </cell>
          <cell r="MH42">
            <v>8.8725000000000005</v>
          </cell>
        </row>
        <row r="43">
          <cell r="A43">
            <v>42500</v>
          </cell>
          <cell r="MH43">
            <v>9.25</v>
          </cell>
        </row>
        <row r="44">
          <cell r="A44">
            <v>42501</v>
          </cell>
          <cell r="MH44">
            <v>9.8524999999999991</v>
          </cell>
        </row>
        <row r="45">
          <cell r="A45">
            <v>42502</v>
          </cell>
          <cell r="MH45">
            <v>10.48625</v>
          </cell>
        </row>
        <row r="46">
          <cell r="A46">
            <v>42503</v>
          </cell>
          <cell r="MH46">
            <v>10.26</v>
          </cell>
        </row>
        <row r="47">
          <cell r="A47">
            <v>42504</v>
          </cell>
          <cell r="MH47">
            <v>8.7149999999999999</v>
          </cell>
        </row>
        <row r="48">
          <cell r="A48">
            <v>42505</v>
          </cell>
          <cell r="MH48">
            <v>8.9312500000000004</v>
          </cell>
        </row>
        <row r="49">
          <cell r="A49">
            <v>42506</v>
          </cell>
          <cell r="MH49">
            <v>9.5075000000000003</v>
          </cell>
        </row>
        <row r="50">
          <cell r="A50">
            <v>42507</v>
          </cell>
          <cell r="MH50">
            <v>10.0375</v>
          </cell>
        </row>
        <row r="51">
          <cell r="A51">
            <v>42508</v>
          </cell>
          <cell r="MH51">
            <v>9.0762499999999999</v>
          </cell>
        </row>
        <row r="52">
          <cell r="A52">
            <v>42509</v>
          </cell>
          <cell r="MH52">
            <v>8.9600000000000009</v>
          </cell>
        </row>
        <row r="53">
          <cell r="A53">
            <v>42510</v>
          </cell>
          <cell r="MH53">
            <v>9.2899999999999991</v>
          </cell>
        </row>
        <row r="54">
          <cell r="A54">
            <v>42511</v>
          </cell>
          <cell r="MH54">
            <v>9.5662500000000001</v>
          </cell>
        </row>
        <row r="55">
          <cell r="A55">
            <v>42512</v>
          </cell>
          <cell r="MH55">
            <v>8.7899999999999991</v>
          </cell>
        </row>
        <row r="56">
          <cell r="A56">
            <v>42513</v>
          </cell>
          <cell r="MH56">
            <v>9.0387500000000003</v>
          </cell>
        </row>
        <row r="57">
          <cell r="A57">
            <v>42514</v>
          </cell>
          <cell r="MH57">
            <v>9.15625</v>
          </cell>
        </row>
        <row r="58">
          <cell r="A58">
            <v>42515</v>
          </cell>
          <cell r="MH58">
            <v>9.06</v>
          </cell>
        </row>
        <row r="59">
          <cell r="A59">
            <v>42516</v>
          </cell>
          <cell r="MH59">
            <v>9.3625000000000007</v>
          </cell>
        </row>
        <row r="60">
          <cell r="A60">
            <v>42517</v>
          </cell>
          <cell r="MH60">
            <v>9.5325000000000006</v>
          </cell>
        </row>
        <row r="61">
          <cell r="A61">
            <v>42518</v>
          </cell>
          <cell r="MH61">
            <v>4.5</v>
          </cell>
        </row>
        <row r="62">
          <cell r="A62">
            <v>42519</v>
          </cell>
          <cell r="MH62">
            <v>0</v>
          </cell>
        </row>
        <row r="63">
          <cell r="A63">
            <v>42520</v>
          </cell>
          <cell r="MH63">
            <v>0</v>
          </cell>
        </row>
        <row r="64">
          <cell r="A64">
            <v>42521</v>
          </cell>
          <cell r="MH64">
            <v>0</v>
          </cell>
        </row>
        <row r="65">
          <cell r="A65" t="str">
            <v>Total May'16</v>
          </cell>
          <cell r="MH65">
            <v>254.39249999999998</v>
          </cell>
        </row>
        <row r="66">
          <cell r="A66">
            <v>42522</v>
          </cell>
          <cell r="MH66">
            <v>0</v>
          </cell>
        </row>
        <row r="67">
          <cell r="A67">
            <v>42523</v>
          </cell>
          <cell r="MH67">
            <v>5.9537500000000003</v>
          </cell>
        </row>
        <row r="68">
          <cell r="A68">
            <v>42524</v>
          </cell>
          <cell r="MH68">
            <v>9.9662500000000005</v>
          </cell>
        </row>
        <row r="69">
          <cell r="A69">
            <v>42525</v>
          </cell>
          <cell r="MH69">
            <v>10.057499999999999</v>
          </cell>
        </row>
        <row r="70">
          <cell r="A70">
            <v>42526</v>
          </cell>
          <cell r="MH70">
            <v>8.86</v>
          </cell>
        </row>
        <row r="71">
          <cell r="A71">
            <v>42527</v>
          </cell>
          <cell r="MH71">
            <v>9.2624999999999993</v>
          </cell>
        </row>
        <row r="72">
          <cell r="A72">
            <v>42528</v>
          </cell>
          <cell r="MH72">
            <v>8.9949999999999992</v>
          </cell>
        </row>
        <row r="73">
          <cell r="A73">
            <v>42529</v>
          </cell>
          <cell r="MH73">
            <v>9.9649999999999999</v>
          </cell>
        </row>
        <row r="74">
          <cell r="A74">
            <v>42530</v>
          </cell>
          <cell r="MH74">
            <v>8.64</v>
          </cell>
        </row>
        <row r="75">
          <cell r="A75">
            <v>42531</v>
          </cell>
          <cell r="MH75">
            <v>8.64</v>
          </cell>
        </row>
        <row r="76">
          <cell r="A76">
            <v>42532</v>
          </cell>
          <cell r="MH76">
            <v>8.64</v>
          </cell>
        </row>
        <row r="77">
          <cell r="A77">
            <v>42533</v>
          </cell>
          <cell r="MH77">
            <v>9.16</v>
          </cell>
        </row>
        <row r="78">
          <cell r="A78">
            <v>42534</v>
          </cell>
          <cell r="MH78">
            <v>9.9037500000000005</v>
          </cell>
        </row>
        <row r="79">
          <cell r="A79">
            <v>42535</v>
          </cell>
          <cell r="MH79">
            <v>9.1675000000000004</v>
          </cell>
        </row>
        <row r="80">
          <cell r="A80">
            <v>42536</v>
          </cell>
          <cell r="MH80">
            <v>8.7149999999999999</v>
          </cell>
        </row>
        <row r="81">
          <cell r="A81">
            <v>42537</v>
          </cell>
          <cell r="MH81">
            <v>8.9587500000000002</v>
          </cell>
        </row>
        <row r="82">
          <cell r="A82">
            <v>42538</v>
          </cell>
          <cell r="MH82">
            <v>10.175000000000001</v>
          </cell>
        </row>
        <row r="83">
          <cell r="A83">
            <v>42539</v>
          </cell>
          <cell r="MH83">
            <v>9.59</v>
          </cell>
        </row>
        <row r="84">
          <cell r="A84">
            <v>42540</v>
          </cell>
          <cell r="MH84">
            <v>8.9350000000000005</v>
          </cell>
        </row>
        <row r="85">
          <cell r="A85">
            <v>42541</v>
          </cell>
          <cell r="MH85">
            <v>9.3762500000000006</v>
          </cell>
        </row>
        <row r="86">
          <cell r="A86">
            <v>42542</v>
          </cell>
          <cell r="MH86">
            <v>9.9774999999999991</v>
          </cell>
        </row>
        <row r="87">
          <cell r="A87">
            <v>42543</v>
          </cell>
          <cell r="MH87">
            <v>9.2137499999999992</v>
          </cell>
        </row>
        <row r="88">
          <cell r="A88">
            <v>42544</v>
          </cell>
          <cell r="MH88">
            <v>9.4312500000000004</v>
          </cell>
        </row>
        <row r="89">
          <cell r="A89">
            <v>42545</v>
          </cell>
          <cell r="MH89">
            <v>9.4962499999999999</v>
          </cell>
        </row>
        <row r="90">
          <cell r="A90">
            <v>42546</v>
          </cell>
          <cell r="MH90">
            <v>9.3312500000000007</v>
          </cell>
        </row>
        <row r="91">
          <cell r="A91">
            <v>42547</v>
          </cell>
          <cell r="MH91">
            <v>9.75</v>
          </cell>
        </row>
        <row r="92">
          <cell r="A92">
            <v>42548</v>
          </cell>
          <cell r="MH92">
            <v>9.8074999999999992</v>
          </cell>
        </row>
        <row r="93">
          <cell r="A93">
            <v>42549</v>
          </cell>
          <cell r="MH93">
            <v>9.3574999999999999</v>
          </cell>
        </row>
        <row r="94">
          <cell r="A94">
            <v>42550</v>
          </cell>
          <cell r="MH94">
            <v>9.9574999999999996</v>
          </cell>
        </row>
        <row r="95">
          <cell r="A95">
            <v>42551</v>
          </cell>
          <cell r="MH95">
            <v>9.8674999999999997</v>
          </cell>
        </row>
        <row r="96">
          <cell r="A96" t="str">
            <v>Total Jun'16</v>
          </cell>
          <cell r="MH96">
            <v>269.15125</v>
          </cell>
        </row>
        <row r="97">
          <cell r="A97">
            <v>42552</v>
          </cell>
          <cell r="MH97">
            <v>9.8025000000000002</v>
          </cell>
        </row>
        <row r="98">
          <cell r="A98">
            <v>42553</v>
          </cell>
          <cell r="MH98">
            <v>8.7200000000000006</v>
          </cell>
        </row>
        <row r="99">
          <cell r="A99">
            <v>42554</v>
          </cell>
          <cell r="MH99">
            <v>8.64</v>
          </cell>
        </row>
        <row r="100">
          <cell r="A100">
            <v>42555</v>
          </cell>
          <cell r="MH100">
            <v>8.74</v>
          </cell>
        </row>
        <row r="101">
          <cell r="A101">
            <v>42556</v>
          </cell>
          <cell r="MH101">
            <v>9.3512500000000003</v>
          </cell>
        </row>
        <row r="102">
          <cell r="A102">
            <v>42557</v>
          </cell>
          <cell r="MH102">
            <v>9.3175000000000008</v>
          </cell>
        </row>
        <row r="103">
          <cell r="A103">
            <v>42558</v>
          </cell>
          <cell r="MH103">
            <v>10.567500000000001</v>
          </cell>
        </row>
        <row r="104">
          <cell r="A104">
            <v>42559</v>
          </cell>
          <cell r="MH104">
            <v>3.06</v>
          </cell>
        </row>
        <row r="105">
          <cell r="A105">
            <v>42560</v>
          </cell>
          <cell r="MH105">
            <v>4.7012499999999999</v>
          </cell>
        </row>
        <row r="106">
          <cell r="A106">
            <v>42561</v>
          </cell>
          <cell r="MH106">
            <v>9.1575000000000006</v>
          </cell>
        </row>
        <row r="107">
          <cell r="A107">
            <v>42562</v>
          </cell>
          <cell r="MH107">
            <v>9.2750000000000004</v>
          </cell>
        </row>
        <row r="108">
          <cell r="A108">
            <v>42563</v>
          </cell>
          <cell r="MH108">
            <v>8.64</v>
          </cell>
        </row>
        <row r="109">
          <cell r="A109">
            <v>42564</v>
          </cell>
          <cell r="MH109">
            <v>8.75</v>
          </cell>
        </row>
        <row r="110">
          <cell r="A110">
            <v>42565</v>
          </cell>
          <cell r="MH110">
            <v>8.9037500000000005</v>
          </cell>
        </row>
        <row r="111">
          <cell r="A111">
            <v>42566</v>
          </cell>
          <cell r="MH111">
            <v>9.01</v>
          </cell>
        </row>
        <row r="112">
          <cell r="A112">
            <v>42567</v>
          </cell>
          <cell r="MH112">
            <v>8.7825000000000006</v>
          </cell>
        </row>
        <row r="113">
          <cell r="A113">
            <v>42568</v>
          </cell>
          <cell r="MH113">
            <v>8.64</v>
          </cell>
        </row>
        <row r="114">
          <cell r="A114">
            <v>42569</v>
          </cell>
          <cell r="MH114">
            <v>8.7112499999999997</v>
          </cell>
        </row>
        <row r="115">
          <cell r="A115">
            <v>42570</v>
          </cell>
          <cell r="MH115">
            <v>8.81</v>
          </cell>
        </row>
        <row r="116">
          <cell r="A116">
            <v>42571</v>
          </cell>
          <cell r="MH116">
            <v>8.6974999999999998</v>
          </cell>
        </row>
        <row r="117">
          <cell r="A117">
            <v>42572</v>
          </cell>
          <cell r="MH117">
            <v>8.9525000000000006</v>
          </cell>
        </row>
        <row r="118">
          <cell r="A118">
            <v>42573</v>
          </cell>
          <cell r="MH118">
            <v>8.8375000000000004</v>
          </cell>
        </row>
        <row r="119">
          <cell r="A119">
            <v>42574</v>
          </cell>
          <cell r="MH119">
            <v>8.7449999999999992</v>
          </cell>
        </row>
        <row r="120">
          <cell r="A120">
            <v>42575</v>
          </cell>
          <cell r="MH120">
            <v>8.7925000000000004</v>
          </cell>
        </row>
        <row r="121">
          <cell r="A121">
            <v>42576</v>
          </cell>
          <cell r="MH121">
            <v>9.40625</v>
          </cell>
        </row>
        <row r="122">
          <cell r="A122">
            <v>42577</v>
          </cell>
          <cell r="MH122">
            <v>10.02875</v>
          </cell>
        </row>
        <row r="123">
          <cell r="A123">
            <v>42578</v>
          </cell>
          <cell r="MH123">
            <v>9.3925000000000001</v>
          </cell>
        </row>
        <row r="124">
          <cell r="A124">
            <v>42579</v>
          </cell>
          <cell r="MH124">
            <v>9.3674999999999997</v>
          </cell>
        </row>
        <row r="125">
          <cell r="A125">
            <v>42580</v>
          </cell>
          <cell r="MH125">
            <v>8.6974999999999998</v>
          </cell>
        </row>
        <row r="126">
          <cell r="A126">
            <v>42581</v>
          </cell>
          <cell r="MH126">
            <v>0</v>
          </cell>
        </row>
        <row r="127">
          <cell r="A127">
            <v>42582</v>
          </cell>
          <cell r="MH127">
            <v>0</v>
          </cell>
        </row>
        <row r="128">
          <cell r="A128" t="str">
            <v>Total Jul'16</v>
          </cell>
          <cell r="MH128">
            <v>252.49750000000003</v>
          </cell>
        </row>
        <row r="129">
          <cell r="A129">
            <v>42583</v>
          </cell>
          <cell r="MH129">
            <v>0</v>
          </cell>
        </row>
        <row r="130">
          <cell r="A130">
            <v>42584</v>
          </cell>
          <cell r="MH130">
            <v>0</v>
          </cell>
        </row>
        <row r="131">
          <cell r="A131">
            <v>42585</v>
          </cell>
          <cell r="MH131">
            <v>0</v>
          </cell>
        </row>
        <row r="132">
          <cell r="A132">
            <v>42586</v>
          </cell>
          <cell r="MH132">
            <v>0</v>
          </cell>
        </row>
        <row r="133">
          <cell r="A133">
            <v>42587</v>
          </cell>
          <cell r="MH133">
            <v>0</v>
          </cell>
        </row>
        <row r="134">
          <cell r="A134">
            <v>42588</v>
          </cell>
          <cell r="MH134">
            <v>0</v>
          </cell>
        </row>
        <row r="135">
          <cell r="A135">
            <v>42589</v>
          </cell>
          <cell r="MH135">
            <v>0</v>
          </cell>
        </row>
        <row r="136">
          <cell r="A136">
            <v>42590</v>
          </cell>
          <cell r="MH136">
            <v>0</v>
          </cell>
        </row>
        <row r="137">
          <cell r="A137">
            <v>42591</v>
          </cell>
          <cell r="MH137">
            <v>0</v>
          </cell>
        </row>
        <row r="138">
          <cell r="A138">
            <v>42592</v>
          </cell>
          <cell r="MH138">
            <v>0</v>
          </cell>
        </row>
        <row r="139">
          <cell r="A139">
            <v>42593</v>
          </cell>
          <cell r="MH139">
            <v>0</v>
          </cell>
        </row>
        <row r="140">
          <cell r="A140">
            <v>42594</v>
          </cell>
          <cell r="MH140">
            <v>0</v>
          </cell>
        </row>
        <row r="141">
          <cell r="A141">
            <v>42595</v>
          </cell>
          <cell r="MH141">
            <v>0</v>
          </cell>
        </row>
        <row r="142">
          <cell r="A142">
            <v>42596</v>
          </cell>
          <cell r="MH142">
            <v>0</v>
          </cell>
        </row>
        <row r="143">
          <cell r="A143">
            <v>42597</v>
          </cell>
          <cell r="MH143">
            <v>0</v>
          </cell>
        </row>
        <row r="144">
          <cell r="A144">
            <v>42598</v>
          </cell>
          <cell r="MH144">
            <v>0</v>
          </cell>
        </row>
        <row r="145">
          <cell r="A145">
            <v>42599</v>
          </cell>
          <cell r="MH145">
            <v>0</v>
          </cell>
        </row>
        <row r="146">
          <cell r="A146">
            <v>42600</v>
          </cell>
          <cell r="MH146">
            <v>0</v>
          </cell>
        </row>
        <row r="147">
          <cell r="A147">
            <v>42601</v>
          </cell>
          <cell r="MH147">
            <v>0</v>
          </cell>
        </row>
        <row r="148">
          <cell r="A148">
            <v>42602</v>
          </cell>
          <cell r="MH148">
            <v>0</v>
          </cell>
        </row>
        <row r="149">
          <cell r="A149">
            <v>42603</v>
          </cell>
          <cell r="MH149">
            <v>0</v>
          </cell>
        </row>
        <row r="150">
          <cell r="A150">
            <v>42604</v>
          </cell>
          <cell r="MH150">
            <v>0</v>
          </cell>
        </row>
        <row r="151">
          <cell r="A151">
            <v>42605</v>
          </cell>
          <cell r="MH151">
            <v>0</v>
          </cell>
        </row>
        <row r="152">
          <cell r="A152">
            <v>42606</v>
          </cell>
          <cell r="MH152">
            <v>0</v>
          </cell>
        </row>
        <row r="153">
          <cell r="A153">
            <v>42607</v>
          </cell>
          <cell r="MH153">
            <v>0</v>
          </cell>
        </row>
        <row r="154">
          <cell r="A154">
            <v>42608</v>
          </cell>
          <cell r="MH154">
            <v>0</v>
          </cell>
        </row>
        <row r="155">
          <cell r="A155">
            <v>42609</v>
          </cell>
          <cell r="MH155">
            <v>0</v>
          </cell>
        </row>
        <row r="156">
          <cell r="A156">
            <v>42610</v>
          </cell>
          <cell r="MH156">
            <v>0</v>
          </cell>
        </row>
        <row r="157">
          <cell r="A157">
            <v>42611</v>
          </cell>
          <cell r="MH157">
            <v>0</v>
          </cell>
        </row>
        <row r="158">
          <cell r="A158">
            <v>42612</v>
          </cell>
          <cell r="MH158">
            <v>0</v>
          </cell>
        </row>
        <row r="159">
          <cell r="A159">
            <v>42613</v>
          </cell>
          <cell r="MH159">
            <v>0.27750000000000002</v>
          </cell>
        </row>
        <row r="160">
          <cell r="A160" t="str">
            <v>Total Aug'16</v>
          </cell>
          <cell r="MH160">
            <v>0.27750000000000002</v>
          </cell>
        </row>
        <row r="161">
          <cell r="A161">
            <v>42614</v>
          </cell>
          <cell r="MH161">
            <v>8.7537500000000001</v>
          </cell>
        </row>
        <row r="162">
          <cell r="A162">
            <v>42615</v>
          </cell>
          <cell r="MH162">
            <v>8.7750000000000004</v>
          </cell>
        </row>
        <row r="163">
          <cell r="A163">
            <v>42616</v>
          </cell>
          <cell r="MH163">
            <v>9.3187499999999996</v>
          </cell>
        </row>
        <row r="164">
          <cell r="A164">
            <v>42617</v>
          </cell>
          <cell r="MH164">
            <v>9.3062500000000004</v>
          </cell>
        </row>
        <row r="165">
          <cell r="A165">
            <v>42618</v>
          </cell>
          <cell r="MH165">
            <v>10.25</v>
          </cell>
        </row>
        <row r="166">
          <cell r="A166">
            <v>42619</v>
          </cell>
          <cell r="MH166">
            <v>10.032500000000001</v>
          </cell>
        </row>
        <row r="167">
          <cell r="A167">
            <v>42620</v>
          </cell>
          <cell r="MH167">
            <v>10.29</v>
          </cell>
        </row>
        <row r="168">
          <cell r="A168">
            <v>42621</v>
          </cell>
          <cell r="MH168">
            <v>11.05875</v>
          </cell>
        </row>
        <row r="169">
          <cell r="A169">
            <v>42622</v>
          </cell>
          <cell r="MH169">
            <v>10.827500000000001</v>
          </cell>
        </row>
        <row r="170">
          <cell r="A170">
            <v>42623</v>
          </cell>
          <cell r="MH170">
            <v>10.95125</v>
          </cell>
        </row>
        <row r="171">
          <cell r="A171">
            <v>42624</v>
          </cell>
          <cell r="MH171">
            <v>9.89</v>
          </cell>
        </row>
        <row r="172">
          <cell r="A172">
            <v>42625</v>
          </cell>
          <cell r="MH172">
            <v>10.578749999999999</v>
          </cell>
        </row>
        <row r="173">
          <cell r="A173">
            <v>42626</v>
          </cell>
          <cell r="MH173">
            <v>9.9124999999999996</v>
          </cell>
        </row>
        <row r="174">
          <cell r="A174">
            <v>42627</v>
          </cell>
          <cell r="MH174">
            <v>10.15</v>
          </cell>
        </row>
        <row r="175">
          <cell r="A175">
            <v>42628</v>
          </cell>
          <cell r="MH175">
            <v>10.0975</v>
          </cell>
        </row>
        <row r="176">
          <cell r="A176">
            <v>42629</v>
          </cell>
          <cell r="MH176">
            <v>9.5712499999999991</v>
          </cell>
        </row>
        <row r="177">
          <cell r="A177">
            <v>42630</v>
          </cell>
          <cell r="MH177">
            <v>9.9774999999999991</v>
          </cell>
        </row>
        <row r="178">
          <cell r="A178">
            <v>42631</v>
          </cell>
          <cell r="MH178">
            <v>9.8524999999999991</v>
          </cell>
        </row>
        <row r="179">
          <cell r="A179">
            <v>42632</v>
          </cell>
          <cell r="MH179">
            <v>10.63</v>
          </cell>
        </row>
        <row r="180">
          <cell r="A180">
            <v>42633</v>
          </cell>
          <cell r="MH180">
            <v>10.2225</v>
          </cell>
        </row>
        <row r="181">
          <cell r="A181">
            <v>42634</v>
          </cell>
          <cell r="MH181">
            <v>10.0425</v>
          </cell>
        </row>
        <row r="182">
          <cell r="A182">
            <v>42635</v>
          </cell>
          <cell r="MH182">
            <v>10.59375</v>
          </cell>
        </row>
        <row r="183">
          <cell r="A183">
            <v>42636</v>
          </cell>
          <cell r="MH183">
            <v>10.126250000000001</v>
          </cell>
        </row>
        <row r="184">
          <cell r="A184">
            <v>42637</v>
          </cell>
          <cell r="MH184">
            <v>10.2125</v>
          </cell>
        </row>
        <row r="185">
          <cell r="A185">
            <v>42638</v>
          </cell>
          <cell r="MH185">
            <v>9.23</v>
          </cell>
        </row>
        <row r="186">
          <cell r="A186">
            <v>42639</v>
          </cell>
          <cell r="MH186">
            <v>9.8800000000000008</v>
          </cell>
        </row>
        <row r="187">
          <cell r="A187">
            <v>42640</v>
          </cell>
          <cell r="MH187">
            <v>10.1675</v>
          </cell>
        </row>
        <row r="188">
          <cell r="A188">
            <v>42641</v>
          </cell>
          <cell r="MH188">
            <v>11.03875</v>
          </cell>
        </row>
        <row r="189">
          <cell r="A189">
            <v>42642</v>
          </cell>
          <cell r="MH189">
            <v>10.9175</v>
          </cell>
        </row>
        <row r="190">
          <cell r="A190">
            <v>42643</v>
          </cell>
          <cell r="MH190">
            <v>7.97</v>
          </cell>
        </row>
        <row r="191">
          <cell r="A191" t="str">
            <v>Tot. Sept'16</v>
          </cell>
          <cell r="MH191">
            <v>300.625</v>
          </cell>
        </row>
        <row r="192">
          <cell r="A192">
            <v>42644</v>
          </cell>
          <cell r="MH192">
            <v>10.36375</v>
          </cell>
        </row>
        <row r="193">
          <cell r="A193">
            <v>42645</v>
          </cell>
          <cell r="MH193">
            <v>8.1950000000000003</v>
          </cell>
        </row>
        <row r="194">
          <cell r="A194">
            <v>42646</v>
          </cell>
          <cell r="MH194">
            <v>0</v>
          </cell>
        </row>
        <row r="195">
          <cell r="A195">
            <v>42647</v>
          </cell>
          <cell r="MH195">
            <v>0.18</v>
          </cell>
        </row>
        <row r="196">
          <cell r="A196">
            <v>42648</v>
          </cell>
          <cell r="MH196">
            <v>9.7487499999999994</v>
          </cell>
        </row>
        <row r="197">
          <cell r="A197">
            <v>42649</v>
          </cell>
          <cell r="MH197">
            <v>10.23625</v>
          </cell>
        </row>
        <row r="198">
          <cell r="A198">
            <v>42650</v>
          </cell>
          <cell r="MH198">
            <v>10.3725</v>
          </cell>
        </row>
        <row r="199">
          <cell r="A199">
            <v>42651</v>
          </cell>
          <cell r="MH199">
            <v>9.5012500000000006</v>
          </cell>
        </row>
        <row r="200">
          <cell r="A200">
            <v>42652</v>
          </cell>
          <cell r="MH200">
            <v>9.1575000000000006</v>
          </cell>
        </row>
        <row r="201">
          <cell r="A201">
            <v>42653</v>
          </cell>
          <cell r="MH201">
            <v>8.9087499999999995</v>
          </cell>
        </row>
        <row r="202">
          <cell r="A202">
            <v>42654</v>
          </cell>
          <cell r="MH202">
            <v>8.7874999999999996</v>
          </cell>
        </row>
        <row r="203">
          <cell r="A203">
            <v>42655</v>
          </cell>
          <cell r="MH203">
            <v>9.4024999999999999</v>
          </cell>
        </row>
        <row r="204">
          <cell r="A204">
            <v>42656</v>
          </cell>
          <cell r="MH204">
            <v>10.07</v>
          </cell>
        </row>
        <row r="205">
          <cell r="A205">
            <v>42657</v>
          </cell>
          <cell r="MH205">
            <v>10.96875</v>
          </cell>
        </row>
        <row r="206">
          <cell r="A206">
            <v>42658</v>
          </cell>
          <cell r="MH206">
            <v>10.43</v>
          </cell>
        </row>
        <row r="207">
          <cell r="A207">
            <v>42659</v>
          </cell>
          <cell r="MH207">
            <v>9.9362499999999994</v>
          </cell>
        </row>
        <row r="208">
          <cell r="A208">
            <v>42660</v>
          </cell>
          <cell r="MH208">
            <v>8.84</v>
          </cell>
        </row>
        <row r="209">
          <cell r="A209">
            <v>42661</v>
          </cell>
          <cell r="MH209">
            <v>9.4312500000000004</v>
          </cell>
        </row>
        <row r="210">
          <cell r="A210">
            <v>42662</v>
          </cell>
          <cell r="MH210">
            <v>9.4887499999999996</v>
          </cell>
        </row>
        <row r="211">
          <cell r="A211">
            <v>42663</v>
          </cell>
          <cell r="MH211">
            <v>9.6137499999999996</v>
          </cell>
        </row>
        <row r="212">
          <cell r="A212">
            <v>42664</v>
          </cell>
          <cell r="MH212">
            <v>10.005000000000001</v>
          </cell>
        </row>
        <row r="213">
          <cell r="A213">
            <v>42665</v>
          </cell>
          <cell r="MH213">
            <v>10.27375</v>
          </cell>
        </row>
        <row r="214">
          <cell r="A214">
            <v>42666</v>
          </cell>
          <cell r="MH214">
            <v>9.2424999999999997</v>
          </cell>
        </row>
        <row r="215">
          <cell r="A215">
            <v>42667</v>
          </cell>
          <cell r="MH215">
            <v>9.6737500000000001</v>
          </cell>
        </row>
        <row r="216">
          <cell r="A216">
            <v>42668</v>
          </cell>
          <cell r="MH216">
            <v>9.5500000000000007</v>
          </cell>
        </row>
        <row r="217">
          <cell r="A217">
            <v>42669</v>
          </cell>
          <cell r="MH217">
            <v>10.112500000000001</v>
          </cell>
        </row>
        <row r="218">
          <cell r="A218">
            <v>42670</v>
          </cell>
          <cell r="MH218">
            <v>9.4412500000000001</v>
          </cell>
        </row>
        <row r="219">
          <cell r="A219">
            <v>42671</v>
          </cell>
          <cell r="MH219">
            <v>9.4725000000000001</v>
          </cell>
        </row>
        <row r="220">
          <cell r="A220">
            <v>42672</v>
          </cell>
          <cell r="MH220">
            <v>9.84375</v>
          </cell>
        </row>
        <row r="221">
          <cell r="A221">
            <v>42673</v>
          </cell>
          <cell r="MH221">
            <v>9.0225000000000009</v>
          </cell>
        </row>
        <row r="222">
          <cell r="A222">
            <v>42674</v>
          </cell>
          <cell r="MH222">
            <v>8.9875000000000007</v>
          </cell>
        </row>
        <row r="223">
          <cell r="A223" t="str">
            <v>Total Oct'16</v>
          </cell>
          <cell r="MH223">
            <v>279.25750000000005</v>
          </cell>
        </row>
        <row r="224">
          <cell r="A224">
            <v>42675</v>
          </cell>
          <cell r="MH224">
            <v>8.7725000000000009</v>
          </cell>
        </row>
        <row r="225">
          <cell r="A225">
            <v>42676</v>
          </cell>
          <cell r="MH225">
            <v>9.1337499999999991</v>
          </cell>
        </row>
        <row r="226">
          <cell r="A226">
            <v>42677</v>
          </cell>
          <cell r="MH226">
            <v>9.01</v>
          </cell>
        </row>
        <row r="227">
          <cell r="A227">
            <v>42678</v>
          </cell>
          <cell r="MH227">
            <v>8.9975000000000005</v>
          </cell>
        </row>
        <row r="228">
          <cell r="A228">
            <v>42679</v>
          </cell>
          <cell r="MH228">
            <v>9.125</v>
          </cell>
        </row>
        <row r="229">
          <cell r="A229">
            <v>42680</v>
          </cell>
          <cell r="MH229">
            <v>8.9875000000000007</v>
          </cell>
        </row>
        <row r="230">
          <cell r="A230">
            <v>42681</v>
          </cell>
          <cell r="MH230">
            <v>9.3812499999999996</v>
          </cell>
        </row>
        <row r="231">
          <cell r="A231">
            <v>42682</v>
          </cell>
          <cell r="MH231">
            <v>9.6337499999999991</v>
          </cell>
        </row>
        <row r="232">
          <cell r="A232">
            <v>42683</v>
          </cell>
          <cell r="MH232">
            <v>10.1675</v>
          </cell>
        </row>
        <row r="233">
          <cell r="A233">
            <v>42684</v>
          </cell>
          <cell r="MH233">
            <v>9.4474999999999998</v>
          </cell>
        </row>
        <row r="234">
          <cell r="A234">
            <v>42685</v>
          </cell>
          <cell r="MH234">
            <v>9.4162499999999998</v>
          </cell>
        </row>
        <row r="235">
          <cell r="A235">
            <v>42686</v>
          </cell>
          <cell r="MH235">
            <v>9.0399999999999991</v>
          </cell>
        </row>
        <row r="236">
          <cell r="A236">
            <v>42687</v>
          </cell>
          <cell r="MH236">
            <v>8.7100000000000009</v>
          </cell>
        </row>
        <row r="237">
          <cell r="A237">
            <v>42688</v>
          </cell>
          <cell r="MH237">
            <v>9.1062499999999993</v>
          </cell>
        </row>
        <row r="238">
          <cell r="A238">
            <v>42689</v>
          </cell>
          <cell r="MH238">
            <v>9.15625</v>
          </cell>
        </row>
        <row r="239">
          <cell r="A239">
            <v>42690</v>
          </cell>
          <cell r="MH239">
            <v>9.1449999999999996</v>
          </cell>
        </row>
        <row r="240">
          <cell r="A240">
            <v>42691</v>
          </cell>
          <cell r="MH240">
            <v>9.1675000000000004</v>
          </cell>
        </row>
        <row r="241">
          <cell r="A241">
            <v>42692</v>
          </cell>
          <cell r="MH241">
            <v>9.2322500000000005</v>
          </cell>
        </row>
        <row r="242">
          <cell r="A242">
            <v>42693</v>
          </cell>
          <cell r="MH242">
            <v>7.0107499999999998</v>
          </cell>
        </row>
        <row r="243">
          <cell r="A243">
            <v>42694</v>
          </cell>
          <cell r="MH243">
            <v>5.3224999999999998</v>
          </cell>
        </row>
        <row r="244">
          <cell r="A244">
            <v>42695</v>
          </cell>
          <cell r="MH244">
            <v>9.5727499999999992</v>
          </cell>
        </row>
        <row r="245">
          <cell r="A245">
            <v>42696</v>
          </cell>
          <cell r="MH245">
            <v>9.6267499999999995</v>
          </cell>
        </row>
        <row r="246">
          <cell r="A246">
            <v>42697</v>
          </cell>
          <cell r="MH246">
            <v>9.4459999999999997</v>
          </cell>
        </row>
        <row r="247">
          <cell r="A247">
            <v>42698</v>
          </cell>
          <cell r="MH247">
            <v>9.3782499999999995</v>
          </cell>
        </row>
        <row r="248">
          <cell r="A248">
            <v>42699</v>
          </cell>
          <cell r="MH248">
            <v>9.1769999999999996</v>
          </cell>
        </row>
        <row r="249">
          <cell r="A249">
            <v>42700</v>
          </cell>
          <cell r="MH249">
            <v>9.32775</v>
          </cell>
        </row>
        <row r="250">
          <cell r="A250">
            <v>42701</v>
          </cell>
          <cell r="MH250">
            <v>9.4537499999999994</v>
          </cell>
        </row>
        <row r="251">
          <cell r="A251">
            <v>42702</v>
          </cell>
          <cell r="MH251">
            <v>9.0162499999999994</v>
          </cell>
        </row>
        <row r="252">
          <cell r="A252">
            <v>42703</v>
          </cell>
          <cell r="MH252">
            <v>8.7524999999999995</v>
          </cell>
        </row>
        <row r="253">
          <cell r="A253">
            <v>42704</v>
          </cell>
          <cell r="MH253">
            <v>9.5015000000000001</v>
          </cell>
        </row>
        <row r="254">
          <cell r="A254" t="str">
            <v>Total Nov'16</v>
          </cell>
          <cell r="MH254">
            <v>271.21550000000002</v>
          </cell>
        </row>
        <row r="255">
          <cell r="A255">
            <v>42705</v>
          </cell>
          <cell r="MH255">
            <v>10.342750000000001</v>
          </cell>
        </row>
        <row r="256">
          <cell r="A256">
            <v>42706</v>
          </cell>
          <cell r="MH256">
            <v>10.366</v>
          </cell>
        </row>
        <row r="257">
          <cell r="A257">
            <v>42707</v>
          </cell>
          <cell r="MH257">
            <v>9.2774999999999999</v>
          </cell>
        </row>
        <row r="258">
          <cell r="A258">
            <v>42708</v>
          </cell>
          <cell r="MH258">
            <v>3.7337500000000001</v>
          </cell>
        </row>
        <row r="259">
          <cell r="A259">
            <v>42709</v>
          </cell>
          <cell r="MH259">
            <v>0</v>
          </cell>
        </row>
        <row r="260">
          <cell r="A260">
            <v>42710</v>
          </cell>
          <cell r="MH260">
            <v>0</v>
          </cell>
        </row>
        <row r="261">
          <cell r="A261">
            <v>42711</v>
          </cell>
          <cell r="MH261">
            <v>8.9037500000000005</v>
          </cell>
        </row>
        <row r="262">
          <cell r="A262">
            <v>42712</v>
          </cell>
          <cell r="MH262">
            <v>10.70125</v>
          </cell>
        </row>
        <row r="263">
          <cell r="A263">
            <v>42713</v>
          </cell>
          <cell r="MH263">
            <v>9.8930000000000007</v>
          </cell>
        </row>
        <row r="264">
          <cell r="A264">
            <v>42714</v>
          </cell>
          <cell r="MH264">
            <v>9.9540000000000006</v>
          </cell>
        </row>
        <row r="265">
          <cell r="A265">
            <v>42715</v>
          </cell>
          <cell r="MH265">
            <v>10.18</v>
          </cell>
        </row>
        <row r="266">
          <cell r="A266">
            <v>42716</v>
          </cell>
          <cell r="MH266">
            <v>10.0525</v>
          </cell>
        </row>
        <row r="267">
          <cell r="A267">
            <v>42717</v>
          </cell>
          <cell r="MH267">
            <v>3.5074999999999998</v>
          </cell>
        </row>
        <row r="268">
          <cell r="A268">
            <v>42718</v>
          </cell>
          <cell r="MH268">
            <v>0</v>
          </cell>
        </row>
        <row r="269">
          <cell r="A269">
            <v>42719</v>
          </cell>
          <cell r="MH269">
            <v>0</v>
          </cell>
        </row>
        <row r="270">
          <cell r="A270">
            <v>42720</v>
          </cell>
          <cell r="MH270">
            <v>2.7345000000000002</v>
          </cell>
        </row>
        <row r="271">
          <cell r="A271">
            <v>42721</v>
          </cell>
          <cell r="MH271">
            <v>10.147500000000001</v>
          </cell>
        </row>
        <row r="272">
          <cell r="A272">
            <v>42722</v>
          </cell>
          <cell r="MH272">
            <v>9.3849999999999998</v>
          </cell>
        </row>
        <row r="273">
          <cell r="A273">
            <v>42723</v>
          </cell>
          <cell r="MH273">
            <v>10.3825</v>
          </cell>
        </row>
        <row r="274">
          <cell r="A274">
            <v>42724</v>
          </cell>
          <cell r="MH274">
            <v>9.5399999999999991</v>
          </cell>
        </row>
        <row r="275">
          <cell r="A275">
            <v>42725</v>
          </cell>
          <cell r="MH275">
            <v>10.692500000000001</v>
          </cell>
        </row>
        <row r="276">
          <cell r="A276">
            <v>42726</v>
          </cell>
          <cell r="MH276">
            <v>9.3450000000000006</v>
          </cell>
        </row>
        <row r="277">
          <cell r="A277">
            <v>42727</v>
          </cell>
          <cell r="MH277">
            <v>10.4825</v>
          </cell>
        </row>
        <row r="278">
          <cell r="A278">
            <v>42728</v>
          </cell>
          <cell r="MH278">
            <v>9.5649999999999995</v>
          </cell>
        </row>
        <row r="279">
          <cell r="A279">
            <v>42729</v>
          </cell>
          <cell r="MH279">
            <v>9.8862500000000004</v>
          </cell>
        </row>
        <row r="280">
          <cell r="A280">
            <v>42730</v>
          </cell>
          <cell r="MH280">
            <v>10.37</v>
          </cell>
        </row>
        <row r="281">
          <cell r="A281">
            <v>42731</v>
          </cell>
          <cell r="MH281">
            <v>10.52</v>
          </cell>
        </row>
        <row r="282">
          <cell r="A282">
            <v>42732</v>
          </cell>
          <cell r="MH282">
            <v>10.31</v>
          </cell>
        </row>
        <row r="283">
          <cell r="A283">
            <v>42733</v>
          </cell>
          <cell r="MH283">
            <v>10.387499999999999</v>
          </cell>
        </row>
        <row r="284">
          <cell r="A284">
            <v>42734</v>
          </cell>
          <cell r="MH284">
            <v>9.5549999999999997</v>
          </cell>
        </row>
        <row r="285">
          <cell r="A285">
            <v>42735</v>
          </cell>
          <cell r="MH285">
            <v>9.8249999999999993</v>
          </cell>
        </row>
        <row r="286">
          <cell r="A286" t="str">
            <v>Total Dec'16</v>
          </cell>
          <cell r="MH286">
            <v>250.04024999999996</v>
          </cell>
        </row>
        <row r="287">
          <cell r="A287">
            <v>42736</v>
          </cell>
          <cell r="MH287">
            <v>9.1612500000000008</v>
          </cell>
        </row>
        <row r="288">
          <cell r="A288">
            <v>42737</v>
          </cell>
          <cell r="MH288">
            <v>10.2425</v>
          </cell>
        </row>
        <row r="289">
          <cell r="A289">
            <v>42738</v>
          </cell>
          <cell r="MH289">
            <v>10.205</v>
          </cell>
        </row>
        <row r="290">
          <cell r="A290">
            <v>42739</v>
          </cell>
          <cell r="MH290">
            <v>10.5525</v>
          </cell>
        </row>
        <row r="291">
          <cell r="A291">
            <v>42740</v>
          </cell>
          <cell r="MH291">
            <v>10.645</v>
          </cell>
        </row>
        <row r="292">
          <cell r="A292">
            <v>42741</v>
          </cell>
          <cell r="MH292">
            <v>10.6</v>
          </cell>
        </row>
        <row r="293">
          <cell r="A293">
            <v>42742</v>
          </cell>
          <cell r="MH293">
            <v>10.1275</v>
          </cell>
        </row>
        <row r="294">
          <cell r="A294">
            <v>42743</v>
          </cell>
          <cell r="MH294">
            <v>9.5175000000000001</v>
          </cell>
        </row>
        <row r="295">
          <cell r="A295">
            <v>42744</v>
          </cell>
          <cell r="MH295">
            <v>10.2525</v>
          </cell>
        </row>
        <row r="296">
          <cell r="A296">
            <v>42745</v>
          </cell>
          <cell r="MH296">
            <v>9.6199999999999992</v>
          </cell>
        </row>
        <row r="297">
          <cell r="A297">
            <v>42746</v>
          </cell>
          <cell r="MH297">
            <v>10.3125</v>
          </cell>
        </row>
        <row r="298">
          <cell r="A298">
            <v>42747</v>
          </cell>
          <cell r="MH298">
            <v>10.442500000000001</v>
          </cell>
        </row>
        <row r="299">
          <cell r="A299">
            <v>42748</v>
          </cell>
          <cell r="MH299">
            <v>9.6662499999999998</v>
          </cell>
        </row>
        <row r="300">
          <cell r="A300">
            <v>42749</v>
          </cell>
          <cell r="MH300">
            <v>9.9450000000000003</v>
          </cell>
        </row>
        <row r="301">
          <cell r="A301">
            <v>42750</v>
          </cell>
          <cell r="MH301">
            <v>9.4075000000000006</v>
          </cell>
        </row>
        <row r="302">
          <cell r="A302">
            <v>42751</v>
          </cell>
          <cell r="MH302">
            <v>10.1175</v>
          </cell>
        </row>
        <row r="303">
          <cell r="A303">
            <v>42752</v>
          </cell>
          <cell r="MH303">
            <v>9.8475000000000001</v>
          </cell>
        </row>
        <row r="304">
          <cell r="A304">
            <v>42753</v>
          </cell>
          <cell r="MH304">
            <v>10.0975</v>
          </cell>
        </row>
        <row r="305">
          <cell r="A305">
            <v>42754</v>
          </cell>
          <cell r="MH305">
            <v>10.63625</v>
          </cell>
        </row>
        <row r="306">
          <cell r="A306">
            <v>42755</v>
          </cell>
          <cell r="MH306">
            <v>10.362500000000001</v>
          </cell>
        </row>
        <row r="307">
          <cell r="A307">
            <v>42756</v>
          </cell>
          <cell r="MH307">
            <v>10.43</v>
          </cell>
        </row>
        <row r="308">
          <cell r="A308">
            <v>42757</v>
          </cell>
          <cell r="MH308">
            <v>10.045</v>
          </cell>
        </row>
        <row r="309">
          <cell r="A309">
            <v>42758</v>
          </cell>
          <cell r="MH309">
            <v>10.407500000000001</v>
          </cell>
        </row>
        <row r="310">
          <cell r="A310">
            <v>42759</v>
          </cell>
          <cell r="MH310">
            <v>10.5025</v>
          </cell>
        </row>
        <row r="311">
          <cell r="A311">
            <v>42760</v>
          </cell>
          <cell r="MH311">
            <v>10.41</v>
          </cell>
        </row>
        <row r="312">
          <cell r="A312">
            <v>42761</v>
          </cell>
          <cell r="MH312">
            <v>9.4975000000000005</v>
          </cell>
        </row>
        <row r="313">
          <cell r="A313">
            <v>42762</v>
          </cell>
          <cell r="MH313">
            <v>9.4375</v>
          </cell>
        </row>
        <row r="314">
          <cell r="A314">
            <v>42763</v>
          </cell>
          <cell r="MH314">
            <v>10.0725</v>
          </cell>
        </row>
        <row r="315">
          <cell r="A315">
            <v>42764</v>
          </cell>
          <cell r="MH315">
            <v>9.9425000000000008</v>
          </cell>
        </row>
        <row r="316">
          <cell r="A316">
            <v>42765</v>
          </cell>
          <cell r="MH316">
            <v>10.123749999999999</v>
          </cell>
        </row>
        <row r="317">
          <cell r="A317">
            <v>42766</v>
          </cell>
          <cell r="MH317">
            <v>9.2974999999999994</v>
          </cell>
        </row>
        <row r="318">
          <cell r="A318" t="str">
            <v>Total Jan'17</v>
          </cell>
          <cell r="MH318">
            <v>311.92499999999995</v>
          </cell>
        </row>
        <row r="319">
          <cell r="A319">
            <v>42767</v>
          </cell>
          <cell r="MH319">
            <v>10.220000000000001</v>
          </cell>
        </row>
        <row r="320">
          <cell r="A320">
            <v>42768</v>
          </cell>
          <cell r="MH320">
            <v>10.19125</v>
          </cell>
        </row>
        <row r="321">
          <cell r="A321">
            <v>42769</v>
          </cell>
          <cell r="MH321">
            <v>9.9625000000000004</v>
          </cell>
        </row>
        <row r="322">
          <cell r="A322">
            <v>42770</v>
          </cell>
          <cell r="MH322">
            <v>9.1724999999999994</v>
          </cell>
        </row>
        <row r="323">
          <cell r="A323">
            <v>42771</v>
          </cell>
          <cell r="MH323">
            <v>0</v>
          </cell>
        </row>
        <row r="324">
          <cell r="A324">
            <v>42772</v>
          </cell>
          <cell r="MH324">
            <v>0</v>
          </cell>
        </row>
        <row r="325">
          <cell r="A325">
            <v>42773</v>
          </cell>
          <cell r="MH325">
            <v>7.1630000000000003</v>
          </cell>
        </row>
        <row r="326">
          <cell r="A326">
            <v>42774</v>
          </cell>
          <cell r="MH326">
            <v>9.8949999999999996</v>
          </cell>
        </row>
        <row r="327">
          <cell r="A327">
            <v>42775</v>
          </cell>
          <cell r="MH327">
            <v>9.9450000000000003</v>
          </cell>
        </row>
        <row r="328">
          <cell r="A328">
            <v>42776</v>
          </cell>
          <cell r="MH328">
            <v>9.8524999999999991</v>
          </cell>
        </row>
        <row r="329">
          <cell r="A329">
            <v>42777</v>
          </cell>
          <cell r="MH329">
            <v>9.5250000000000004</v>
          </cell>
        </row>
        <row r="330">
          <cell r="A330">
            <v>42778</v>
          </cell>
          <cell r="MH330">
            <v>9.3175000000000008</v>
          </cell>
        </row>
        <row r="331">
          <cell r="A331">
            <v>42779</v>
          </cell>
          <cell r="MH331">
            <v>9.5574999999999992</v>
          </cell>
        </row>
        <row r="332">
          <cell r="A332">
            <v>42780</v>
          </cell>
          <cell r="MH332">
            <v>9.3699999999999992</v>
          </cell>
        </row>
        <row r="333">
          <cell r="A333">
            <v>42781</v>
          </cell>
          <cell r="MH333">
            <v>9.4262499999999996</v>
          </cell>
        </row>
        <row r="334">
          <cell r="A334">
            <v>42782</v>
          </cell>
          <cell r="MH334">
            <v>9.1649999999999991</v>
          </cell>
        </row>
        <row r="335">
          <cell r="A335">
            <v>42783</v>
          </cell>
          <cell r="MH335">
            <v>9.3049999999999997</v>
          </cell>
        </row>
        <row r="336">
          <cell r="A336">
            <v>42784</v>
          </cell>
          <cell r="MH336">
            <v>9.19</v>
          </cell>
        </row>
        <row r="337">
          <cell r="A337">
            <v>42785</v>
          </cell>
          <cell r="MH337">
            <v>9.06</v>
          </cell>
        </row>
        <row r="338">
          <cell r="A338">
            <v>42786</v>
          </cell>
          <cell r="MH338">
            <v>8.8224999999999998</v>
          </cell>
        </row>
        <row r="339">
          <cell r="A339">
            <v>42787</v>
          </cell>
          <cell r="MH339">
            <v>9.1</v>
          </cell>
        </row>
        <row r="340">
          <cell r="A340">
            <v>42788</v>
          </cell>
          <cell r="MH340">
            <v>9.4774999999999991</v>
          </cell>
        </row>
        <row r="341">
          <cell r="A341">
            <v>42789</v>
          </cell>
          <cell r="MH341">
            <v>9.6925000000000008</v>
          </cell>
        </row>
        <row r="342">
          <cell r="A342">
            <v>42790</v>
          </cell>
          <cell r="MH342">
            <v>9.75</v>
          </cell>
        </row>
        <row r="343">
          <cell r="A343">
            <v>42791</v>
          </cell>
          <cell r="MH343">
            <v>10.21625</v>
          </cell>
        </row>
        <row r="344">
          <cell r="A344">
            <v>42792</v>
          </cell>
          <cell r="MH344">
            <v>9.5875000000000004</v>
          </cell>
        </row>
        <row r="345">
          <cell r="A345">
            <v>42793</v>
          </cell>
          <cell r="MH345">
            <v>9.2799999999999994</v>
          </cell>
        </row>
        <row r="346">
          <cell r="A346">
            <v>42794</v>
          </cell>
          <cell r="MH346">
            <v>9.3874999999999993</v>
          </cell>
        </row>
        <row r="347">
          <cell r="A347" t="str">
            <v>Total Feb'17</v>
          </cell>
          <cell r="MH347">
            <v>245.63174999999998</v>
          </cell>
        </row>
        <row r="348">
          <cell r="A348">
            <v>42795</v>
          </cell>
          <cell r="MH348">
            <v>9.36</v>
          </cell>
        </row>
        <row r="349">
          <cell r="A349">
            <v>42796</v>
          </cell>
          <cell r="MH349">
            <v>9.3249999999999993</v>
          </cell>
        </row>
        <row r="350">
          <cell r="A350">
            <v>42797</v>
          </cell>
          <cell r="MH350">
            <v>10.37</v>
          </cell>
        </row>
        <row r="351">
          <cell r="A351">
            <v>42798</v>
          </cell>
          <cell r="MH351">
            <v>10.1525</v>
          </cell>
        </row>
        <row r="352">
          <cell r="A352">
            <v>42799</v>
          </cell>
          <cell r="MH352">
            <v>9.2375000000000007</v>
          </cell>
        </row>
        <row r="353">
          <cell r="A353">
            <v>42800</v>
          </cell>
          <cell r="MH353">
            <v>9.5762499999999999</v>
          </cell>
        </row>
        <row r="354">
          <cell r="A354">
            <v>42801</v>
          </cell>
          <cell r="MH354">
            <v>8.7575000000000003</v>
          </cell>
        </row>
        <row r="355">
          <cell r="A355">
            <v>42802</v>
          </cell>
          <cell r="MH355">
            <v>8.94</v>
          </cell>
        </row>
        <row r="356">
          <cell r="A356">
            <v>42803</v>
          </cell>
          <cell r="MH356">
            <v>9.3562499999999993</v>
          </cell>
        </row>
        <row r="357">
          <cell r="A357">
            <v>42804</v>
          </cell>
          <cell r="MH357">
            <v>9.35</v>
          </cell>
        </row>
        <row r="358">
          <cell r="A358">
            <v>42805</v>
          </cell>
          <cell r="MH358">
            <v>9.5724999999999998</v>
          </cell>
        </row>
        <row r="359">
          <cell r="A359">
            <v>42806</v>
          </cell>
          <cell r="MH359">
            <v>9.0775000000000006</v>
          </cell>
        </row>
        <row r="360">
          <cell r="A360">
            <v>42807</v>
          </cell>
          <cell r="MH360">
            <v>8.0150000000000006</v>
          </cell>
        </row>
        <row r="361">
          <cell r="A361">
            <v>42808</v>
          </cell>
          <cell r="MH361">
            <v>9.5425000000000004</v>
          </cell>
        </row>
        <row r="362">
          <cell r="A362">
            <v>42809</v>
          </cell>
          <cell r="MH362">
            <v>10.262499999999999</v>
          </cell>
        </row>
        <row r="363">
          <cell r="A363">
            <v>42810</v>
          </cell>
          <cell r="MH363">
            <v>9.6769999999999996</v>
          </cell>
        </row>
        <row r="364">
          <cell r="A364">
            <v>42811</v>
          </cell>
          <cell r="MH364">
            <v>9.2279999999999998</v>
          </cell>
        </row>
        <row r="365">
          <cell r="A365">
            <v>42812</v>
          </cell>
          <cell r="MH365">
            <v>9.3480000000000008</v>
          </cell>
        </row>
        <row r="366">
          <cell r="A366">
            <v>42813</v>
          </cell>
          <cell r="MH366">
            <v>8.6125000000000007</v>
          </cell>
        </row>
        <row r="367">
          <cell r="A367">
            <v>42814</v>
          </cell>
          <cell r="MH367">
            <v>9.1485000000000003</v>
          </cell>
        </row>
        <row r="368">
          <cell r="A368">
            <v>42815</v>
          </cell>
          <cell r="MH368">
            <v>0</v>
          </cell>
        </row>
        <row r="369">
          <cell r="A369">
            <v>42816</v>
          </cell>
          <cell r="MH369">
            <v>0.52500000000000002</v>
          </cell>
        </row>
        <row r="370">
          <cell r="A370">
            <v>42817</v>
          </cell>
          <cell r="MH370">
            <v>9.9655000000000005</v>
          </cell>
        </row>
        <row r="371">
          <cell r="A371">
            <v>42818</v>
          </cell>
          <cell r="MH371">
            <v>9.9945000000000004</v>
          </cell>
        </row>
        <row r="372">
          <cell r="A372">
            <v>42819</v>
          </cell>
          <cell r="MH372">
            <v>10.23175</v>
          </cell>
        </row>
        <row r="373">
          <cell r="A373">
            <v>42820</v>
          </cell>
          <cell r="MH373">
            <v>9.19</v>
          </cell>
        </row>
        <row r="374">
          <cell r="A374">
            <v>42821</v>
          </cell>
          <cell r="MH374">
            <v>9.9039999999999999</v>
          </cell>
        </row>
        <row r="375">
          <cell r="A375">
            <v>42822</v>
          </cell>
          <cell r="MH375">
            <v>10.044</v>
          </cell>
        </row>
        <row r="376">
          <cell r="A376">
            <v>42823</v>
          </cell>
          <cell r="MH376">
            <v>9.7940000000000005</v>
          </cell>
        </row>
        <row r="377">
          <cell r="A377">
            <v>42824</v>
          </cell>
          <cell r="MH377">
            <v>9.8710000000000004</v>
          </cell>
        </row>
        <row r="378">
          <cell r="A378">
            <v>42825</v>
          </cell>
          <cell r="MH378">
            <v>10.0535</v>
          </cell>
        </row>
        <row r="379">
          <cell r="A379" t="str">
            <v>Total Mar'17</v>
          </cell>
          <cell r="MH379">
            <v>276.48224999999996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ANS_A-N_STG"/>
      <sheetName val="MAIN_DIVN"/>
      <sheetName val="FLD_WRNG_STN"/>
      <sheetName val="CE_STRS_CONS"/>
      <sheetName val="TRANS_TOTAL"/>
      <sheetName val="Trans-Ckt-SC-(New)14-19 (2)"/>
      <sheetName val="Form 2"/>
      <sheetName val="Form 2 -Bays"/>
      <sheetName val="Transm-ckt-sc-dc 09-10 to 13-14"/>
      <sheetName val="Form-2 (New)14-19"/>
    </sheetNames>
    <sheetDataSet>
      <sheetData sheetId="0">
        <row r="9">
          <cell r="D9">
            <v>187979215</v>
          </cell>
          <cell r="E9">
            <v>11152160</v>
          </cell>
          <cell r="F9">
            <v>199131375</v>
          </cell>
          <cell r="G9">
            <v>19999.729999989271</v>
          </cell>
          <cell r="H9">
            <v>199151374.72999999</v>
          </cell>
          <cell r="I9">
            <v>0</v>
          </cell>
          <cell r="J9">
            <v>199151374.72999999</v>
          </cell>
          <cell r="K9">
            <v>0</v>
          </cell>
          <cell r="L9">
            <v>199151374.72999999</v>
          </cell>
          <cell r="M9">
            <v>-3855639</v>
          </cell>
          <cell r="N9">
            <v>195295735.72999999</v>
          </cell>
        </row>
        <row r="10">
          <cell r="D10">
            <v>54366972</v>
          </cell>
          <cell r="E10">
            <v>0</v>
          </cell>
          <cell r="F10">
            <v>54366972</v>
          </cell>
          <cell r="G10">
            <v>-0.35000000149011612</v>
          </cell>
          <cell r="H10">
            <v>54366971.649999999</v>
          </cell>
          <cell r="I10">
            <v>90000</v>
          </cell>
          <cell r="J10">
            <v>54456971.649999999</v>
          </cell>
          <cell r="K10">
            <v>261644</v>
          </cell>
          <cell r="L10">
            <v>54718615.649999999</v>
          </cell>
          <cell r="M10">
            <v>0</v>
          </cell>
          <cell r="N10">
            <v>54718615.649999999</v>
          </cell>
        </row>
        <row r="11">
          <cell r="D11">
            <v>102633</v>
          </cell>
          <cell r="E11">
            <v>0</v>
          </cell>
          <cell r="F11">
            <v>102633</v>
          </cell>
          <cell r="G11">
            <v>0.58999999999650754</v>
          </cell>
          <cell r="H11">
            <v>102633.59</v>
          </cell>
          <cell r="I11">
            <v>0</v>
          </cell>
          <cell r="J11">
            <v>102633.59</v>
          </cell>
          <cell r="K11">
            <v>0</v>
          </cell>
          <cell r="L11">
            <v>102633.59</v>
          </cell>
          <cell r="M11">
            <v>0</v>
          </cell>
          <cell r="N11">
            <v>102633.59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  <cell r="N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</row>
        <row r="14">
          <cell r="D14">
            <v>5596046096</v>
          </cell>
          <cell r="E14">
            <v>1864552870.0299997</v>
          </cell>
          <cell r="F14">
            <v>7460598966.0299997</v>
          </cell>
          <cell r="G14">
            <v>794737528.68000031</v>
          </cell>
          <cell r="H14">
            <v>8255336494.71</v>
          </cell>
          <cell r="I14">
            <v>569886767.49999905</v>
          </cell>
          <cell r="J14">
            <v>8825223262.2099991</v>
          </cell>
          <cell r="K14">
            <v>688741354.0700016</v>
          </cell>
          <cell r="L14">
            <v>9513964616.2800007</v>
          </cell>
          <cell r="M14">
            <v>723787197.82999992</v>
          </cell>
          <cell r="N14">
            <v>10237751814.110001</v>
          </cell>
        </row>
        <row r="15">
          <cell r="D15">
            <v>4123581</v>
          </cell>
          <cell r="E15">
            <v>0</v>
          </cell>
          <cell r="F15">
            <v>4123581</v>
          </cell>
          <cell r="G15">
            <v>-8.9999999850988388E-2</v>
          </cell>
          <cell r="H15">
            <v>4123580.91</v>
          </cell>
          <cell r="I15">
            <v>0</v>
          </cell>
          <cell r="J15">
            <v>4123580.91</v>
          </cell>
          <cell r="K15">
            <v>0</v>
          </cell>
          <cell r="L15">
            <v>4123580.91</v>
          </cell>
          <cell r="M15">
            <v>0</v>
          </cell>
          <cell r="N15">
            <v>4123580.91</v>
          </cell>
        </row>
        <row r="16">
          <cell r="D16">
            <v>3389613282</v>
          </cell>
          <cell r="E16">
            <v>185781776.38999987</v>
          </cell>
          <cell r="F16">
            <v>3575395058.3899999</v>
          </cell>
          <cell r="G16">
            <v>2443129454.3499999</v>
          </cell>
          <cell r="H16">
            <v>6018524512.7399998</v>
          </cell>
          <cell r="I16">
            <v>227589333.26000023</v>
          </cell>
          <cell r="J16">
            <v>6246113846</v>
          </cell>
          <cell r="K16">
            <v>820396277.25</v>
          </cell>
          <cell r="L16">
            <v>7066510123.25</v>
          </cell>
          <cell r="M16">
            <v>1036780125.2299995</v>
          </cell>
          <cell r="N16">
            <v>8103290248.4799995</v>
          </cell>
        </row>
        <row r="17">
          <cell r="D17">
            <v>469878</v>
          </cell>
          <cell r="E17">
            <v>0</v>
          </cell>
          <cell r="F17">
            <v>469878</v>
          </cell>
          <cell r="G17">
            <v>-0.5</v>
          </cell>
          <cell r="H17">
            <v>469877.5</v>
          </cell>
          <cell r="I17">
            <v>0</v>
          </cell>
          <cell r="J17">
            <v>469877.5</v>
          </cell>
          <cell r="K17">
            <v>0</v>
          </cell>
          <cell r="L17">
            <v>469877.5</v>
          </cell>
          <cell r="M17">
            <v>0</v>
          </cell>
          <cell r="N17">
            <v>469877.5</v>
          </cell>
        </row>
        <row r="18">
          <cell r="D18">
            <v>458938</v>
          </cell>
          <cell r="E18">
            <v>0</v>
          </cell>
          <cell r="F18">
            <v>458938</v>
          </cell>
          <cell r="G18">
            <v>43955</v>
          </cell>
          <cell r="H18">
            <v>502893</v>
          </cell>
          <cell r="I18">
            <v>0</v>
          </cell>
          <cell r="J18">
            <v>502893</v>
          </cell>
          <cell r="K18">
            <v>0</v>
          </cell>
          <cell r="L18">
            <v>502893</v>
          </cell>
          <cell r="M18">
            <v>0</v>
          </cell>
          <cell r="N18">
            <v>502893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  <cell r="N19">
            <v>0</v>
          </cell>
        </row>
      </sheetData>
      <sheetData sheetId="1">
        <row r="9">
          <cell r="D9">
            <v>26376046</v>
          </cell>
          <cell r="E9">
            <v>0.4699999988079071</v>
          </cell>
          <cell r="F9">
            <v>26376046.469999999</v>
          </cell>
          <cell r="G9">
            <v>0</v>
          </cell>
          <cell r="H9">
            <v>26376046.469999999</v>
          </cell>
          <cell r="I9">
            <v>0</v>
          </cell>
          <cell r="J9">
            <v>26376046.469999999</v>
          </cell>
          <cell r="K9">
            <v>0</v>
          </cell>
          <cell r="L9">
            <v>26376046.469999999</v>
          </cell>
          <cell r="M9">
            <v>0</v>
          </cell>
          <cell r="N9">
            <v>26376046.469999999</v>
          </cell>
        </row>
        <row r="10">
          <cell r="D10">
            <v>95993260</v>
          </cell>
          <cell r="E10">
            <v>983848.51000000536</v>
          </cell>
          <cell r="F10">
            <v>96977108.510000005</v>
          </cell>
          <cell r="G10">
            <v>8152936</v>
          </cell>
          <cell r="H10">
            <v>105130044.51000001</v>
          </cell>
          <cell r="I10">
            <v>15442415</v>
          </cell>
          <cell r="J10">
            <v>120572459.51000001</v>
          </cell>
          <cell r="K10">
            <v>17751568.999999985</v>
          </cell>
          <cell r="L10">
            <v>138324028.50999999</v>
          </cell>
          <cell r="M10">
            <v>33357481</v>
          </cell>
          <cell r="N10">
            <v>171681509.50999999</v>
          </cell>
        </row>
        <row r="11">
          <cell r="D11">
            <v>1291086</v>
          </cell>
          <cell r="E11">
            <v>0.25</v>
          </cell>
          <cell r="F11">
            <v>1291086.25</v>
          </cell>
          <cell r="G11">
            <v>0</v>
          </cell>
          <cell r="H11">
            <v>1291086.25</v>
          </cell>
          <cell r="I11">
            <v>594443</v>
          </cell>
          <cell r="J11">
            <v>1885529.25</v>
          </cell>
          <cell r="K11">
            <v>0</v>
          </cell>
          <cell r="L11">
            <v>1885529.25</v>
          </cell>
          <cell r="M11">
            <v>48998</v>
          </cell>
          <cell r="N11">
            <v>1934527.25</v>
          </cell>
        </row>
        <row r="12">
          <cell r="D12">
            <v>337735</v>
          </cell>
          <cell r="E12">
            <v>0.20000000001164153</v>
          </cell>
          <cell r="F12">
            <v>337735.2</v>
          </cell>
          <cell r="G12">
            <v>0</v>
          </cell>
          <cell r="H12">
            <v>337735.2</v>
          </cell>
          <cell r="I12">
            <v>0</v>
          </cell>
          <cell r="J12">
            <v>337735.2</v>
          </cell>
          <cell r="K12">
            <v>0</v>
          </cell>
          <cell r="L12">
            <v>337735.2</v>
          </cell>
          <cell r="M12">
            <v>0</v>
          </cell>
          <cell r="N12">
            <v>337735.2</v>
          </cell>
        </row>
        <row r="13">
          <cell r="E13">
            <v>73592</v>
          </cell>
          <cell r="F13">
            <v>73592</v>
          </cell>
          <cell r="G13">
            <v>0</v>
          </cell>
          <cell r="H13">
            <v>73592</v>
          </cell>
          <cell r="I13">
            <v>0</v>
          </cell>
          <cell r="J13">
            <v>73592</v>
          </cell>
          <cell r="K13">
            <v>0</v>
          </cell>
          <cell r="L13">
            <v>73592</v>
          </cell>
          <cell r="M13">
            <v>0</v>
          </cell>
          <cell r="N13">
            <v>73592</v>
          </cell>
        </row>
        <row r="14">
          <cell r="D14">
            <v>2516080224</v>
          </cell>
          <cell r="E14">
            <v>4356945.5599999428</v>
          </cell>
          <cell r="F14">
            <v>2520437169.5599999</v>
          </cell>
          <cell r="G14">
            <v>23627253.400000095</v>
          </cell>
          <cell r="H14">
            <v>2544064422.96</v>
          </cell>
          <cell r="I14">
            <v>41269116.630000114</v>
          </cell>
          <cell r="J14">
            <v>2585333539.5900002</v>
          </cell>
          <cell r="K14">
            <v>6074889.779999733</v>
          </cell>
          <cell r="L14">
            <v>2591408429.3699999</v>
          </cell>
          <cell r="M14">
            <v>33622812.260000229</v>
          </cell>
          <cell r="N14">
            <v>2625031241.6300001</v>
          </cell>
        </row>
        <row r="15">
          <cell r="D15">
            <v>314496</v>
          </cell>
          <cell r="E15">
            <v>-0.41999999998370185</v>
          </cell>
          <cell r="F15">
            <v>314495.58</v>
          </cell>
          <cell r="G15">
            <v>0</v>
          </cell>
          <cell r="H15">
            <v>314495.58</v>
          </cell>
          <cell r="I15">
            <v>2910770.6999999997</v>
          </cell>
          <cell r="J15">
            <v>3225266.28</v>
          </cell>
          <cell r="K15">
            <v>0</v>
          </cell>
          <cell r="L15">
            <v>3225266.28</v>
          </cell>
          <cell r="M15">
            <v>-609267.75</v>
          </cell>
          <cell r="N15">
            <v>2615998.5299999998</v>
          </cell>
        </row>
        <row r="16">
          <cell r="D16">
            <v>1222472216</v>
          </cell>
          <cell r="E16">
            <v>210001.00999999046</v>
          </cell>
          <cell r="F16">
            <v>1222682217.01</v>
          </cell>
          <cell r="G16">
            <v>550116.45000004768</v>
          </cell>
          <cell r="H16">
            <v>1223232333.46</v>
          </cell>
          <cell r="I16">
            <v>1095654.8999998569</v>
          </cell>
          <cell r="J16">
            <v>1224327988.3599999</v>
          </cell>
          <cell r="K16">
            <v>266710.22000002861</v>
          </cell>
          <cell r="L16">
            <v>1224594698.5799999</v>
          </cell>
          <cell r="M16">
            <v>347070.96000003815</v>
          </cell>
          <cell r="N16">
            <v>1224941769.54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111151323</v>
          </cell>
          <cell r="E18">
            <v>2090421.1099999994</v>
          </cell>
          <cell r="F18">
            <v>113241744.11</v>
          </cell>
          <cell r="G18">
            <v>4951950.1099999994</v>
          </cell>
          <cell r="H18">
            <v>118193694.22</v>
          </cell>
          <cell r="I18">
            <v>3789504.2900000066</v>
          </cell>
          <cell r="J18">
            <v>121983198.51000001</v>
          </cell>
          <cell r="K18">
            <v>-1673353.7100000083</v>
          </cell>
          <cell r="L18">
            <v>120309844.8</v>
          </cell>
          <cell r="M18">
            <v>3360181.200000003</v>
          </cell>
          <cell r="N18">
            <v>123670026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</row>
      </sheetData>
      <sheetData sheetId="2"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M9">
            <v>0</v>
          </cell>
          <cell r="N9">
            <v>0</v>
          </cell>
        </row>
        <row r="10">
          <cell r="D10">
            <v>2512</v>
          </cell>
          <cell r="E10">
            <v>0</v>
          </cell>
          <cell r="F10">
            <v>2512</v>
          </cell>
          <cell r="G10">
            <v>0.23000000000001819</v>
          </cell>
          <cell r="H10">
            <v>2512.23</v>
          </cell>
          <cell r="I10">
            <v>0</v>
          </cell>
          <cell r="J10">
            <v>2512.23</v>
          </cell>
          <cell r="K10">
            <v>-0.23000000000001819</v>
          </cell>
          <cell r="L10">
            <v>2512</v>
          </cell>
          <cell r="M10">
            <v>0.23000000000001819</v>
          </cell>
          <cell r="N10">
            <v>2512.23</v>
          </cell>
        </row>
        <row r="11">
          <cell r="D11">
            <v>412</v>
          </cell>
          <cell r="E11">
            <v>0</v>
          </cell>
          <cell r="F11">
            <v>412</v>
          </cell>
          <cell r="G11">
            <v>-0.47000000000002728</v>
          </cell>
          <cell r="H11">
            <v>411.53</v>
          </cell>
          <cell r="I11">
            <v>0.47000000000002728</v>
          </cell>
          <cell r="J11">
            <v>412</v>
          </cell>
          <cell r="K11">
            <v>0</v>
          </cell>
          <cell r="L11">
            <v>412</v>
          </cell>
          <cell r="M11">
            <v>-0.47000000000002728</v>
          </cell>
          <cell r="N11">
            <v>411.53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D16">
            <v>28108</v>
          </cell>
          <cell r="E16">
            <v>0</v>
          </cell>
          <cell r="F16">
            <v>28108</v>
          </cell>
          <cell r="G16">
            <v>-0.11999999999898137</v>
          </cell>
          <cell r="H16">
            <v>28107.88</v>
          </cell>
          <cell r="I16">
            <v>0</v>
          </cell>
          <cell r="J16">
            <v>28107.88</v>
          </cell>
          <cell r="K16">
            <v>0.11999999999898137</v>
          </cell>
          <cell r="L16">
            <v>28108</v>
          </cell>
          <cell r="M16">
            <v>-0.11999999999898137</v>
          </cell>
          <cell r="N16">
            <v>28107.88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M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</sheetData>
      <sheetData sheetId="3">
        <row r="9">
          <cell r="D9">
            <v>894987</v>
          </cell>
          <cell r="E9">
            <v>0.21999999997206032</v>
          </cell>
          <cell r="F9">
            <v>894987.22</v>
          </cell>
          <cell r="G9">
            <v>0</v>
          </cell>
          <cell r="H9">
            <v>894987.22</v>
          </cell>
          <cell r="I9">
            <v>0</v>
          </cell>
          <cell r="J9">
            <v>894987.22</v>
          </cell>
          <cell r="K9">
            <v>0</v>
          </cell>
          <cell r="L9">
            <v>894987.22</v>
          </cell>
          <cell r="M9">
            <v>0</v>
          </cell>
          <cell r="N9">
            <v>894987.22</v>
          </cell>
        </row>
        <row r="10">
          <cell r="D10">
            <v>10135339</v>
          </cell>
          <cell r="E10">
            <v>-33051.580000000075</v>
          </cell>
          <cell r="F10">
            <v>10102287.42</v>
          </cell>
          <cell r="G10">
            <v>0</v>
          </cell>
          <cell r="H10">
            <v>10102287.42</v>
          </cell>
          <cell r="I10">
            <v>0</v>
          </cell>
          <cell r="J10">
            <v>10102287.42</v>
          </cell>
          <cell r="K10">
            <v>0</v>
          </cell>
          <cell r="L10">
            <v>10102287.42</v>
          </cell>
          <cell r="M10">
            <v>0</v>
          </cell>
          <cell r="N10">
            <v>10102287.42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M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M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M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M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M17">
            <v>0</v>
          </cell>
        </row>
        <row r="18">
          <cell r="D18">
            <v>30413994</v>
          </cell>
          <cell r="E18">
            <v>-6192187.9699999988</v>
          </cell>
          <cell r="F18">
            <v>24221806.030000001</v>
          </cell>
          <cell r="G18">
            <v>785289.34999999776</v>
          </cell>
          <cell r="H18">
            <v>25007095.379999999</v>
          </cell>
          <cell r="I18">
            <v>8451.6999999992549</v>
          </cell>
          <cell r="J18">
            <v>25015547.079999998</v>
          </cell>
          <cell r="K18">
            <v>0</v>
          </cell>
          <cell r="L18">
            <v>25015547.079999998</v>
          </cell>
          <cell r="M18">
            <v>1499894.3100000024</v>
          </cell>
          <cell r="N18">
            <v>26515441.390000001</v>
          </cell>
        </row>
        <row r="19">
          <cell r="D19">
            <v>0</v>
          </cell>
          <cell r="E19">
            <v>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29"/>
  <sheetViews>
    <sheetView showGridLines="0" view="pageBreakPreview" topLeftCell="A25" zoomScale="112" zoomScaleSheetLayoutView="112" workbookViewId="0">
      <selection activeCell="F25" sqref="F25"/>
    </sheetView>
  </sheetViews>
  <sheetFormatPr defaultRowHeight="15"/>
  <cols>
    <col min="3" max="3" width="70.7109375" style="2" customWidth="1"/>
  </cols>
  <sheetData>
    <row r="1" spans="2:3" ht="15.75" thickBot="1"/>
    <row r="2" spans="2:3" ht="21" thickBot="1">
      <c r="B2" s="1043" t="s">
        <v>114</v>
      </c>
      <c r="C2" s="1044"/>
    </row>
    <row r="3" spans="2:3" s="4" customFormat="1" ht="15.75" thickBot="1">
      <c r="B3" s="5" t="s">
        <v>87</v>
      </c>
      <c r="C3" s="6" t="s">
        <v>88</v>
      </c>
    </row>
    <row r="4" spans="2:3" s="7" customFormat="1">
      <c r="B4" s="8">
        <v>1</v>
      </c>
      <c r="C4" s="9" t="s">
        <v>89</v>
      </c>
    </row>
    <row r="5" spans="2:3" s="7" customFormat="1">
      <c r="B5" s="10">
        <v>2</v>
      </c>
      <c r="C5" s="11" t="s">
        <v>90</v>
      </c>
    </row>
    <row r="6" spans="2:3" s="7" customFormat="1">
      <c r="B6" s="10">
        <v>3</v>
      </c>
      <c r="C6" s="11" t="s">
        <v>91</v>
      </c>
    </row>
    <row r="7" spans="2:3" s="7" customFormat="1">
      <c r="B7" s="10">
        <v>4</v>
      </c>
      <c r="C7" s="11" t="s">
        <v>92</v>
      </c>
    </row>
    <row r="8" spans="2:3" s="7" customFormat="1">
      <c r="B8" s="10">
        <v>5</v>
      </c>
      <c r="C8" s="11" t="s">
        <v>93</v>
      </c>
    </row>
    <row r="9" spans="2:3" s="7" customFormat="1">
      <c r="B9" s="10">
        <v>6</v>
      </c>
      <c r="C9" s="11" t="s">
        <v>94</v>
      </c>
    </row>
    <row r="10" spans="2:3" s="7" customFormat="1">
      <c r="B10" s="10">
        <v>7</v>
      </c>
      <c r="C10" s="11" t="s">
        <v>95</v>
      </c>
    </row>
    <row r="11" spans="2:3" s="7" customFormat="1">
      <c r="B11" s="10">
        <v>8</v>
      </c>
      <c r="C11" s="11" t="s">
        <v>96</v>
      </c>
    </row>
    <row r="12" spans="2:3" s="7" customFormat="1">
      <c r="B12" s="10">
        <v>9</v>
      </c>
      <c r="C12" s="11" t="s">
        <v>97</v>
      </c>
    </row>
    <row r="13" spans="2:3" s="7" customFormat="1">
      <c r="B13" s="10">
        <v>10</v>
      </c>
      <c r="C13" s="11" t="s">
        <v>98</v>
      </c>
    </row>
    <row r="14" spans="2:3" s="7" customFormat="1">
      <c r="B14" s="10">
        <v>11</v>
      </c>
      <c r="C14" s="11" t="s">
        <v>99</v>
      </c>
    </row>
    <row r="15" spans="2:3" s="7" customFormat="1">
      <c r="B15" s="10">
        <v>12</v>
      </c>
      <c r="C15" s="11" t="s">
        <v>100</v>
      </c>
    </row>
    <row r="16" spans="2:3" s="7" customFormat="1">
      <c r="B16" s="10">
        <v>13</v>
      </c>
      <c r="C16" s="11" t="s">
        <v>101</v>
      </c>
    </row>
    <row r="17" spans="2:3" s="7" customFormat="1">
      <c r="B17" s="10">
        <v>14</v>
      </c>
      <c r="C17" s="11" t="s">
        <v>102</v>
      </c>
    </row>
    <row r="18" spans="2:3" s="7" customFormat="1">
      <c r="B18" s="10">
        <v>15</v>
      </c>
      <c r="C18" s="11" t="s">
        <v>103</v>
      </c>
    </row>
    <row r="19" spans="2:3" s="7" customFormat="1">
      <c r="B19" s="10">
        <v>16</v>
      </c>
      <c r="C19" s="11" t="s">
        <v>104</v>
      </c>
    </row>
    <row r="20" spans="2:3" s="7" customFormat="1">
      <c r="B20" s="10">
        <v>17</v>
      </c>
      <c r="C20" s="11" t="s">
        <v>105</v>
      </c>
    </row>
    <row r="21" spans="2:3" s="7" customFormat="1">
      <c r="B21" s="10">
        <v>18</v>
      </c>
      <c r="C21" s="11" t="s">
        <v>106</v>
      </c>
    </row>
    <row r="22" spans="2:3" s="7" customFormat="1">
      <c r="B22" s="10">
        <v>19</v>
      </c>
      <c r="C22" s="11" t="s">
        <v>107</v>
      </c>
    </row>
    <row r="23" spans="2:3" s="7" customFormat="1">
      <c r="B23" s="10">
        <v>20</v>
      </c>
      <c r="C23" s="11" t="s">
        <v>108</v>
      </c>
    </row>
    <row r="24" spans="2:3" s="7" customFormat="1">
      <c r="B24" s="10">
        <v>21</v>
      </c>
      <c r="C24" s="11" t="s">
        <v>109</v>
      </c>
    </row>
    <row r="25" spans="2:3" s="7" customFormat="1">
      <c r="B25" s="10">
        <v>22</v>
      </c>
      <c r="C25" s="11" t="s">
        <v>110</v>
      </c>
    </row>
    <row r="26" spans="2:3" s="7" customFormat="1">
      <c r="B26" s="10">
        <v>23</v>
      </c>
      <c r="C26" s="11" t="s">
        <v>111</v>
      </c>
    </row>
    <row r="27" spans="2:3" s="7" customFormat="1">
      <c r="B27" s="10">
        <v>24</v>
      </c>
      <c r="C27" s="11" t="s">
        <v>112</v>
      </c>
    </row>
    <row r="28" spans="2:3" s="7" customFormat="1" ht="15.75" thickBot="1">
      <c r="B28" s="12">
        <v>25</v>
      </c>
      <c r="C28" s="13" t="s">
        <v>113</v>
      </c>
    </row>
    <row r="29" spans="2:3" ht="29.25" customHeight="1">
      <c r="B29" s="14" t="s">
        <v>115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2:I89"/>
  <sheetViews>
    <sheetView showGridLines="0" view="pageBreakPreview" zoomScale="106" zoomScaleSheetLayoutView="106" workbookViewId="0">
      <selection activeCell="H15" sqref="H15"/>
    </sheetView>
  </sheetViews>
  <sheetFormatPr defaultRowHeight="14.25"/>
  <cols>
    <col min="1" max="1" width="9.140625" style="33"/>
    <col min="2" max="2" width="12.140625" style="32" customWidth="1"/>
    <col min="3" max="3" width="42.5703125" style="77" customWidth="1"/>
    <col min="4" max="4" width="15" style="74" customWidth="1"/>
    <col min="5" max="9" width="9.7109375" style="33" customWidth="1"/>
    <col min="10" max="16384" width="9.140625" style="33"/>
  </cols>
  <sheetData>
    <row r="2" spans="2:9" ht="15" thickBot="1"/>
    <row r="3" spans="2:9" ht="15" customHeight="1">
      <c r="B3" s="1134" t="s">
        <v>331</v>
      </c>
      <c r="C3" s="1135"/>
      <c r="D3" s="1135"/>
      <c r="E3" s="1135"/>
      <c r="F3" s="1135"/>
      <c r="G3" s="1135"/>
      <c r="H3" s="1135"/>
      <c r="I3" s="1136"/>
    </row>
    <row r="4" spans="2:9" s="64" customFormat="1" ht="38.25" customHeight="1">
      <c r="B4" s="1174" t="s">
        <v>321</v>
      </c>
      <c r="C4" s="1175"/>
      <c r="D4" s="1175"/>
      <c r="E4" s="1175"/>
      <c r="F4" s="1175"/>
      <c r="G4" s="1175"/>
      <c r="H4" s="1175"/>
      <c r="I4" s="1176"/>
    </row>
    <row r="5" spans="2:9" s="64" customFormat="1" ht="17.25" thickBot="1">
      <c r="B5" s="197"/>
      <c r="C5" s="198"/>
      <c r="D5" s="199"/>
      <c r="E5" s="198"/>
      <c r="F5" s="198"/>
      <c r="G5" s="198"/>
      <c r="H5" s="198"/>
      <c r="I5" s="200"/>
    </row>
    <row r="6" spans="2:9" s="130" customFormat="1" ht="25.5" customHeight="1" thickBot="1">
      <c r="B6" s="39" t="s">
        <v>116</v>
      </c>
      <c r="C6" s="47" t="s">
        <v>1</v>
      </c>
      <c r="D6" s="47" t="s">
        <v>2</v>
      </c>
      <c r="E6" s="47" t="s">
        <v>3</v>
      </c>
      <c r="F6" s="47" t="s">
        <v>4</v>
      </c>
      <c r="G6" s="47" t="s">
        <v>5</v>
      </c>
      <c r="H6" s="47" t="s">
        <v>6</v>
      </c>
      <c r="I6" s="47" t="s">
        <v>0</v>
      </c>
    </row>
    <row r="7" spans="2:9" s="64" customFormat="1" ht="15.75">
      <c r="B7" s="152">
        <v>1</v>
      </c>
      <c r="C7" s="164" t="s">
        <v>7</v>
      </c>
      <c r="D7" s="159"/>
      <c r="E7" s="156"/>
      <c r="F7" s="156"/>
      <c r="G7" s="156"/>
      <c r="H7" s="156"/>
      <c r="I7" s="156"/>
    </row>
    <row r="8" spans="2:9" s="64" customFormat="1" ht="15.75">
      <c r="B8" s="113">
        <v>2</v>
      </c>
      <c r="C8" s="43" t="s">
        <v>205</v>
      </c>
      <c r="D8" s="118"/>
      <c r="E8" s="121"/>
      <c r="F8" s="121"/>
      <c r="G8" s="121"/>
      <c r="H8" s="121"/>
      <c r="I8" s="121"/>
    </row>
    <row r="9" spans="2:9" s="64" customFormat="1" ht="15.75">
      <c r="B9" s="113">
        <v>3</v>
      </c>
      <c r="C9" s="43" t="s">
        <v>8</v>
      </c>
      <c r="D9" s="117" t="s">
        <v>274</v>
      </c>
      <c r="E9" s="121"/>
      <c r="F9" s="121"/>
      <c r="G9" s="121"/>
      <c r="H9" s="121"/>
      <c r="I9" s="121"/>
    </row>
    <row r="10" spans="2:9" s="64" customFormat="1" ht="25.5">
      <c r="B10" s="113">
        <v>4</v>
      </c>
      <c r="C10" s="43" t="s">
        <v>275</v>
      </c>
      <c r="D10" s="125" t="s">
        <v>322</v>
      </c>
      <c r="E10" s="121"/>
      <c r="F10" s="121"/>
      <c r="G10" s="121"/>
      <c r="H10" s="121"/>
      <c r="I10" s="121"/>
    </row>
    <row r="11" spans="2:9" s="64" customFormat="1" ht="15.75">
      <c r="B11" s="113">
        <v>5</v>
      </c>
      <c r="C11" s="43" t="s">
        <v>276</v>
      </c>
      <c r="D11" s="118"/>
      <c r="E11" s="121"/>
      <c r="F11" s="121"/>
      <c r="G11" s="121"/>
      <c r="H11" s="121"/>
      <c r="I11" s="121"/>
    </row>
    <row r="12" spans="2:9" s="64" customFormat="1" ht="15.75">
      <c r="B12" s="113">
        <v>6</v>
      </c>
      <c r="C12" s="43" t="s">
        <v>277</v>
      </c>
      <c r="D12" s="117" t="s">
        <v>323</v>
      </c>
      <c r="E12" s="121"/>
      <c r="F12" s="121"/>
      <c r="G12" s="121"/>
      <c r="H12" s="121"/>
      <c r="I12" s="121"/>
    </row>
    <row r="13" spans="2:9" s="72" customFormat="1" ht="15.75">
      <c r="B13" s="113">
        <v>7</v>
      </c>
      <c r="C13" s="43" t="s">
        <v>278</v>
      </c>
      <c r="D13" s="117" t="s">
        <v>279</v>
      </c>
      <c r="E13" s="121"/>
      <c r="F13" s="121"/>
      <c r="G13" s="121"/>
      <c r="H13" s="121"/>
      <c r="I13" s="121"/>
    </row>
    <row r="14" spans="2:9" s="72" customFormat="1" ht="15.75">
      <c r="B14" s="113">
        <v>8</v>
      </c>
      <c r="C14" s="43" t="s">
        <v>324</v>
      </c>
      <c r="D14" s="117" t="s">
        <v>279</v>
      </c>
      <c r="E14" s="121"/>
      <c r="F14" s="121"/>
      <c r="G14" s="121"/>
      <c r="H14" s="121"/>
      <c r="I14" s="121"/>
    </row>
    <row r="15" spans="2:9" ht="15.75">
      <c r="B15" s="113">
        <v>9</v>
      </c>
      <c r="C15" s="43" t="s">
        <v>325</v>
      </c>
      <c r="D15" s="117" t="s">
        <v>279</v>
      </c>
      <c r="E15" s="121"/>
      <c r="F15" s="121"/>
      <c r="G15" s="121"/>
      <c r="H15" s="121"/>
      <c r="I15" s="121"/>
    </row>
    <row r="16" spans="2:9" ht="15.75">
      <c r="B16" s="113">
        <v>10</v>
      </c>
      <c r="C16" s="43" t="s">
        <v>280</v>
      </c>
      <c r="D16" s="117" t="s">
        <v>9</v>
      </c>
      <c r="E16" s="121"/>
      <c r="F16" s="121"/>
      <c r="G16" s="121"/>
      <c r="H16" s="121"/>
      <c r="I16" s="121"/>
    </row>
    <row r="17" spans="2:9" ht="15.75">
      <c r="B17" s="113">
        <v>11</v>
      </c>
      <c r="C17" s="43" t="s">
        <v>281</v>
      </c>
      <c r="D17" s="117" t="s">
        <v>9</v>
      </c>
      <c r="E17" s="121"/>
      <c r="F17" s="121"/>
      <c r="G17" s="121"/>
      <c r="H17" s="121"/>
      <c r="I17" s="121"/>
    </row>
    <row r="18" spans="2:9" ht="15.75">
      <c r="B18" s="113">
        <v>12</v>
      </c>
      <c r="C18" s="48" t="s">
        <v>282</v>
      </c>
      <c r="D18" s="118"/>
      <c r="E18" s="121"/>
      <c r="F18" s="121"/>
      <c r="G18" s="121"/>
      <c r="H18" s="121"/>
      <c r="I18" s="121"/>
    </row>
    <row r="19" spans="2:9" ht="15.75">
      <c r="B19" s="113">
        <v>12.1</v>
      </c>
      <c r="C19" s="43" t="s">
        <v>283</v>
      </c>
      <c r="D19" s="117" t="s">
        <v>185</v>
      </c>
      <c r="E19" s="121"/>
      <c r="F19" s="121"/>
      <c r="G19" s="121"/>
      <c r="H19" s="121"/>
      <c r="I19" s="121"/>
    </row>
    <row r="20" spans="2:9" ht="15.75">
      <c r="B20" s="113"/>
      <c r="C20" s="43" t="s">
        <v>284</v>
      </c>
      <c r="D20" s="117"/>
      <c r="E20" s="121"/>
      <c r="F20" s="121"/>
      <c r="G20" s="121"/>
      <c r="H20" s="121"/>
      <c r="I20" s="121"/>
    </row>
    <row r="21" spans="2:9" ht="25.5">
      <c r="B21" s="113">
        <v>12.2</v>
      </c>
      <c r="C21" s="43" t="s">
        <v>285</v>
      </c>
      <c r="D21" s="117" t="s">
        <v>185</v>
      </c>
      <c r="E21" s="121"/>
      <c r="F21" s="121"/>
      <c r="G21" s="121"/>
      <c r="H21" s="121"/>
      <c r="I21" s="121"/>
    </row>
    <row r="22" spans="2:9" ht="15.75">
      <c r="B22" s="113"/>
      <c r="C22" s="43" t="s">
        <v>286</v>
      </c>
      <c r="D22" s="117"/>
      <c r="E22" s="121"/>
      <c r="F22" s="121"/>
      <c r="G22" s="121"/>
      <c r="H22" s="121"/>
      <c r="I22" s="121"/>
    </row>
    <row r="23" spans="2:9" ht="15.75">
      <c r="B23" s="153"/>
      <c r="C23" s="48" t="s">
        <v>37</v>
      </c>
      <c r="D23" s="118"/>
      <c r="E23" s="121"/>
      <c r="F23" s="121"/>
      <c r="G23" s="121"/>
      <c r="H23" s="121"/>
      <c r="I23" s="121"/>
    </row>
    <row r="24" spans="2:9" ht="15.75">
      <c r="B24" s="113">
        <v>13</v>
      </c>
      <c r="C24" s="48" t="s">
        <v>38</v>
      </c>
      <c r="D24" s="118"/>
      <c r="E24" s="121"/>
      <c r="F24" s="121"/>
      <c r="G24" s="121"/>
      <c r="H24" s="121"/>
      <c r="I24" s="121"/>
    </row>
    <row r="25" spans="2:9" ht="15.75">
      <c r="B25" s="113">
        <v>13.1</v>
      </c>
      <c r="C25" s="43" t="s">
        <v>287</v>
      </c>
      <c r="D25" s="117" t="s">
        <v>289</v>
      </c>
      <c r="E25" s="121"/>
      <c r="F25" s="121"/>
      <c r="G25" s="121"/>
      <c r="H25" s="121"/>
      <c r="I25" s="121"/>
    </row>
    <row r="26" spans="2:9" ht="15.75">
      <c r="B26" s="113"/>
      <c r="C26" s="43" t="s">
        <v>288</v>
      </c>
      <c r="D26" s="117"/>
      <c r="E26" s="121"/>
      <c r="F26" s="121"/>
      <c r="G26" s="121"/>
      <c r="H26" s="121"/>
      <c r="I26" s="121"/>
    </row>
    <row r="27" spans="2:9" ht="25.5">
      <c r="B27" s="113">
        <v>13.2</v>
      </c>
      <c r="C27" s="43" t="s">
        <v>290</v>
      </c>
      <c r="D27" s="117" t="s">
        <v>289</v>
      </c>
      <c r="E27" s="121"/>
      <c r="F27" s="121"/>
      <c r="G27" s="121"/>
      <c r="H27" s="121"/>
      <c r="I27" s="121"/>
    </row>
    <row r="28" spans="2:9" ht="25.5">
      <c r="B28" s="113">
        <v>13.3</v>
      </c>
      <c r="C28" s="43" t="s">
        <v>291</v>
      </c>
      <c r="D28" s="117" t="s">
        <v>289</v>
      </c>
      <c r="E28" s="121"/>
      <c r="F28" s="121"/>
      <c r="G28" s="121"/>
      <c r="H28" s="121"/>
      <c r="I28" s="121"/>
    </row>
    <row r="29" spans="2:9" ht="25.5">
      <c r="B29" s="113">
        <v>14</v>
      </c>
      <c r="C29" s="165" t="s">
        <v>43</v>
      </c>
      <c r="D29" s="117" t="s">
        <v>289</v>
      </c>
      <c r="E29" s="121"/>
      <c r="F29" s="121"/>
      <c r="G29" s="121"/>
      <c r="H29" s="121"/>
      <c r="I29" s="121"/>
    </row>
    <row r="30" spans="2:9" ht="25.5">
      <c r="B30" s="113">
        <v>15</v>
      </c>
      <c r="C30" s="43" t="s">
        <v>292</v>
      </c>
      <c r="D30" s="117" t="s">
        <v>289</v>
      </c>
      <c r="E30" s="121"/>
      <c r="F30" s="121"/>
      <c r="G30" s="121"/>
      <c r="H30" s="121"/>
      <c r="I30" s="121"/>
    </row>
    <row r="31" spans="2:9" ht="15.75">
      <c r="B31" s="113">
        <v>16</v>
      </c>
      <c r="C31" s="43" t="s">
        <v>293</v>
      </c>
      <c r="D31" s="117" t="s">
        <v>274</v>
      </c>
      <c r="E31" s="121"/>
      <c r="F31" s="121"/>
      <c r="G31" s="121"/>
      <c r="H31" s="121"/>
      <c r="I31" s="121"/>
    </row>
    <row r="32" spans="2:9" ht="15.75">
      <c r="B32" s="113"/>
      <c r="C32" s="43" t="s">
        <v>294</v>
      </c>
      <c r="D32" s="117"/>
      <c r="E32" s="121"/>
      <c r="F32" s="121"/>
      <c r="G32" s="121"/>
      <c r="H32" s="121"/>
      <c r="I32" s="121"/>
    </row>
    <row r="33" spans="2:9" ht="15.75" thickBot="1">
      <c r="B33" s="154"/>
      <c r="C33" s="155"/>
      <c r="D33" s="160"/>
      <c r="E33" s="155"/>
      <c r="F33" s="155"/>
      <c r="G33" s="155"/>
      <c r="H33" s="155"/>
      <c r="I33" s="155"/>
    </row>
    <row r="34" spans="2:9" ht="15">
      <c r="B34" s="142"/>
      <c r="C34" s="143"/>
      <c r="D34" s="25"/>
      <c r="E34" s="143"/>
      <c r="F34" s="143"/>
      <c r="G34" s="143"/>
      <c r="H34" s="143"/>
      <c r="I34" s="144"/>
    </row>
    <row r="35" spans="2:9" ht="15" customHeight="1" thickBot="1">
      <c r="B35" s="1180" t="s">
        <v>295</v>
      </c>
      <c r="C35" s="1181"/>
      <c r="D35" s="1181"/>
      <c r="E35" s="1181"/>
      <c r="F35" s="1181"/>
      <c r="G35" s="1181"/>
      <c r="H35" s="1181"/>
      <c r="I35" s="1182"/>
    </row>
    <row r="36" spans="2:9" s="32" customFormat="1" ht="16.5" thickBot="1">
      <c r="B36" s="166"/>
      <c r="C36" s="169" t="s">
        <v>37</v>
      </c>
      <c r="D36" s="170" t="s">
        <v>2</v>
      </c>
      <c r="E36" s="169" t="s">
        <v>3</v>
      </c>
      <c r="F36" s="170" t="s">
        <v>4</v>
      </c>
      <c r="G36" s="169" t="s">
        <v>5</v>
      </c>
      <c r="H36" s="170" t="s">
        <v>6</v>
      </c>
      <c r="I36" s="169" t="s">
        <v>0</v>
      </c>
    </row>
    <row r="37" spans="2:9" ht="25.5">
      <c r="B37" s="167">
        <v>17</v>
      </c>
      <c r="C37" s="108" t="s">
        <v>296</v>
      </c>
      <c r="D37" s="171"/>
      <c r="E37" s="173"/>
      <c r="F37" s="176"/>
      <c r="G37" s="173"/>
      <c r="H37" s="176"/>
      <c r="I37" s="173"/>
    </row>
    <row r="38" spans="2:9" ht="15.75">
      <c r="B38" s="168">
        <v>17.100000000000001</v>
      </c>
      <c r="C38" s="40" t="s">
        <v>297</v>
      </c>
      <c r="D38" s="172" t="s">
        <v>78</v>
      </c>
      <c r="E38" s="174"/>
      <c r="F38" s="177"/>
      <c r="G38" s="174"/>
      <c r="H38" s="177"/>
      <c r="I38" s="174"/>
    </row>
    <row r="39" spans="2:9" ht="15.75">
      <c r="B39" s="168">
        <v>17.2</v>
      </c>
      <c r="C39" s="40" t="s">
        <v>298</v>
      </c>
      <c r="D39" s="172" t="s">
        <v>78</v>
      </c>
      <c r="E39" s="174"/>
      <c r="F39" s="177"/>
      <c r="G39" s="174"/>
      <c r="H39" s="177"/>
      <c r="I39" s="174"/>
    </row>
    <row r="40" spans="2:9" ht="15.75">
      <c r="B40" s="168">
        <v>18</v>
      </c>
      <c r="C40" s="40" t="s">
        <v>182</v>
      </c>
      <c r="D40" s="172" t="s">
        <v>185</v>
      </c>
      <c r="E40" s="174"/>
      <c r="F40" s="177"/>
      <c r="G40" s="174"/>
      <c r="H40" s="177"/>
      <c r="I40" s="174"/>
    </row>
    <row r="41" spans="2:9" ht="16.5" thickBot="1">
      <c r="B41" s="168">
        <v>19</v>
      </c>
      <c r="C41" s="42" t="s">
        <v>184</v>
      </c>
      <c r="D41" s="172" t="s">
        <v>185</v>
      </c>
      <c r="E41" s="175"/>
      <c r="F41" s="177"/>
      <c r="G41" s="175"/>
      <c r="H41" s="177"/>
      <c r="I41" s="175"/>
    </row>
    <row r="42" spans="2:9" ht="28.5" customHeight="1" thickBot="1">
      <c r="B42" s="1171" t="s">
        <v>299</v>
      </c>
      <c r="C42" s="1172"/>
      <c r="D42" s="1172"/>
      <c r="E42" s="1172"/>
      <c r="F42" s="1172"/>
      <c r="G42" s="1172"/>
      <c r="H42" s="1172"/>
      <c r="I42" s="1173"/>
    </row>
    <row r="43" spans="2:9" s="141" customFormat="1" ht="64.5" thickBot="1">
      <c r="B43" s="178" t="s">
        <v>300</v>
      </c>
      <c r="C43" s="180" t="s">
        <v>37</v>
      </c>
      <c r="D43" s="178" t="s">
        <v>301</v>
      </c>
      <c r="E43" s="180" t="s">
        <v>300</v>
      </c>
      <c r="F43" s="178" t="s">
        <v>37</v>
      </c>
      <c r="G43" s="180" t="s">
        <v>301</v>
      </c>
      <c r="H43" s="190"/>
      <c r="I43" s="188"/>
    </row>
    <row r="44" spans="2:9" ht="15.75">
      <c r="B44" s="179" t="s">
        <v>302</v>
      </c>
      <c r="C44" s="181">
        <v>42745</v>
      </c>
      <c r="D44" s="184"/>
      <c r="E44" s="185" t="s">
        <v>303</v>
      </c>
      <c r="F44" s="186">
        <v>42745</v>
      </c>
      <c r="G44" s="176"/>
      <c r="H44" s="191"/>
      <c r="I44" s="189"/>
    </row>
    <row r="45" spans="2:9" ht="15.75">
      <c r="B45" s="153"/>
      <c r="C45" s="182">
        <v>43059</v>
      </c>
      <c r="D45" s="153"/>
      <c r="E45" s="183"/>
      <c r="F45" s="187">
        <v>43059</v>
      </c>
      <c r="G45" s="177"/>
      <c r="H45" s="192"/>
      <c r="I45" s="120"/>
    </row>
    <row r="46" spans="2:9" ht="15.75">
      <c r="B46" s="153"/>
      <c r="C46" s="172" t="s">
        <v>304</v>
      </c>
      <c r="D46" s="153"/>
      <c r="E46" s="183"/>
      <c r="F46" s="113" t="s">
        <v>305</v>
      </c>
      <c r="G46" s="177"/>
      <c r="H46" s="192"/>
      <c r="I46" s="120"/>
    </row>
    <row r="47" spans="2:9" ht="15.75">
      <c r="B47" s="113" t="s">
        <v>306</v>
      </c>
      <c r="C47" s="182">
        <v>42745</v>
      </c>
      <c r="D47" s="153"/>
      <c r="E47" s="172" t="s">
        <v>307</v>
      </c>
      <c r="F47" s="187">
        <v>42745</v>
      </c>
      <c r="G47" s="177"/>
      <c r="H47" s="192"/>
      <c r="I47" s="120"/>
    </row>
    <row r="48" spans="2:9" ht="15.75">
      <c r="B48" s="153"/>
      <c r="C48" s="182">
        <v>43059</v>
      </c>
      <c r="D48" s="153"/>
      <c r="E48" s="183"/>
      <c r="F48" s="187">
        <v>43059</v>
      </c>
      <c r="G48" s="177"/>
      <c r="H48" s="192"/>
      <c r="I48" s="120"/>
    </row>
    <row r="49" spans="2:9" ht="15.75">
      <c r="B49" s="153"/>
      <c r="C49" s="172" t="s">
        <v>305</v>
      </c>
      <c r="D49" s="153"/>
      <c r="E49" s="183"/>
      <c r="F49" s="113" t="s">
        <v>304</v>
      </c>
      <c r="G49" s="177"/>
      <c r="H49" s="192"/>
      <c r="I49" s="120"/>
    </row>
    <row r="50" spans="2:9" ht="15.75">
      <c r="B50" s="113" t="s">
        <v>308</v>
      </c>
      <c r="C50" s="182">
        <v>42745</v>
      </c>
      <c r="D50" s="153"/>
      <c r="E50" s="172" t="s">
        <v>309</v>
      </c>
      <c r="F50" s="187">
        <v>42745</v>
      </c>
      <c r="G50" s="177"/>
      <c r="H50" s="192"/>
      <c r="I50" s="120"/>
    </row>
    <row r="51" spans="2:9" ht="42" customHeight="1">
      <c r="B51" s="153"/>
      <c r="C51" s="182">
        <v>43059</v>
      </c>
      <c r="D51" s="153"/>
      <c r="E51" s="183"/>
      <c r="F51" s="187">
        <v>43059</v>
      </c>
      <c r="G51" s="177"/>
      <c r="H51" s="192"/>
      <c r="I51" s="120"/>
    </row>
    <row r="52" spans="2:9" ht="42" customHeight="1">
      <c r="B52" s="153"/>
      <c r="C52" s="172" t="s">
        <v>304</v>
      </c>
      <c r="D52" s="153"/>
      <c r="E52" s="183"/>
      <c r="F52" s="113" t="s">
        <v>305</v>
      </c>
      <c r="G52" s="177"/>
      <c r="H52" s="192"/>
      <c r="I52" s="120"/>
    </row>
    <row r="53" spans="2:9" ht="42" customHeight="1">
      <c r="B53" s="113" t="s">
        <v>310</v>
      </c>
      <c r="C53" s="182">
        <v>42745</v>
      </c>
      <c r="D53" s="153"/>
      <c r="E53" s="172" t="s">
        <v>311</v>
      </c>
      <c r="F53" s="187">
        <v>42745</v>
      </c>
      <c r="G53" s="177"/>
      <c r="H53" s="192"/>
      <c r="I53" s="120"/>
    </row>
    <row r="54" spans="2:9" ht="42" customHeight="1">
      <c r="B54" s="153"/>
      <c r="C54" s="182">
        <v>43059</v>
      </c>
      <c r="D54" s="153"/>
      <c r="E54" s="183"/>
      <c r="F54" s="187">
        <v>43059</v>
      </c>
      <c r="G54" s="177"/>
      <c r="H54" s="192"/>
      <c r="I54" s="120"/>
    </row>
    <row r="55" spans="2:9" ht="42" customHeight="1">
      <c r="B55" s="153"/>
      <c r="C55" s="172" t="s">
        <v>305</v>
      </c>
      <c r="D55" s="153"/>
      <c r="E55" s="183"/>
      <c r="F55" s="113" t="s">
        <v>305</v>
      </c>
      <c r="G55" s="177"/>
      <c r="H55" s="192"/>
      <c r="I55" s="120"/>
    </row>
    <row r="56" spans="2:9" ht="42" customHeight="1">
      <c r="B56" s="113" t="s">
        <v>312</v>
      </c>
      <c r="C56" s="182">
        <v>42745</v>
      </c>
      <c r="D56" s="153"/>
      <c r="E56" s="172" t="s">
        <v>313</v>
      </c>
      <c r="F56" s="187">
        <v>42745</v>
      </c>
      <c r="G56" s="177"/>
      <c r="H56" s="192"/>
      <c r="I56" s="120"/>
    </row>
    <row r="57" spans="2:9" ht="15.75">
      <c r="B57" s="153"/>
      <c r="C57" s="182">
        <v>43059</v>
      </c>
      <c r="D57" s="153"/>
      <c r="E57" s="183"/>
      <c r="F57" s="187">
        <v>43059</v>
      </c>
      <c r="G57" s="177"/>
      <c r="H57" s="192"/>
      <c r="I57" s="120"/>
    </row>
    <row r="58" spans="2:9" ht="15.75">
      <c r="B58" s="153"/>
      <c r="C58" s="172" t="s">
        <v>305</v>
      </c>
      <c r="D58" s="153"/>
      <c r="E58" s="183"/>
      <c r="F58" s="113" t="s">
        <v>314</v>
      </c>
      <c r="G58" s="177"/>
      <c r="H58" s="192"/>
      <c r="I58" s="120"/>
    </row>
    <row r="59" spans="2:9" ht="15.75">
      <c r="B59" s="113" t="s">
        <v>315</v>
      </c>
      <c r="C59" s="182">
        <v>42745</v>
      </c>
      <c r="D59" s="153"/>
      <c r="E59" s="172" t="s">
        <v>316</v>
      </c>
      <c r="F59" s="187">
        <v>42745</v>
      </c>
      <c r="G59" s="177"/>
      <c r="H59" s="192"/>
      <c r="I59" s="120"/>
    </row>
    <row r="60" spans="2:9" ht="15.75">
      <c r="B60" s="153"/>
      <c r="C60" s="182">
        <v>43059</v>
      </c>
      <c r="D60" s="153"/>
      <c r="E60" s="183"/>
      <c r="F60" s="187">
        <v>43059</v>
      </c>
      <c r="G60" s="177"/>
      <c r="H60" s="192"/>
      <c r="I60" s="120"/>
    </row>
    <row r="61" spans="2:9" ht="15.75">
      <c r="B61" s="153"/>
      <c r="C61" s="172" t="s">
        <v>304</v>
      </c>
      <c r="D61" s="153"/>
      <c r="E61" s="183"/>
      <c r="F61" s="113" t="s">
        <v>305</v>
      </c>
      <c r="G61" s="177"/>
      <c r="H61" s="192"/>
      <c r="I61" s="120"/>
    </row>
    <row r="62" spans="2:9" ht="16.5" thickBot="1">
      <c r="B62" s="115"/>
      <c r="C62" s="194"/>
      <c r="D62" s="115"/>
      <c r="E62" s="195" t="s">
        <v>227</v>
      </c>
      <c r="F62" s="115"/>
      <c r="G62" s="196"/>
      <c r="H62" s="193"/>
      <c r="I62" s="155"/>
    </row>
    <row r="63" spans="2:9" ht="56.25" customHeight="1" thickBot="1">
      <c r="B63" s="1174" t="s">
        <v>317</v>
      </c>
      <c r="C63" s="1175"/>
      <c r="D63" s="1175"/>
      <c r="E63" s="1175"/>
      <c r="F63" s="1175"/>
      <c r="G63" s="1175"/>
      <c r="H63" s="1175"/>
      <c r="I63" s="1176"/>
    </row>
    <row r="64" spans="2:9" ht="38.25">
      <c r="B64" s="131" t="s">
        <v>300</v>
      </c>
      <c r="C64" s="132" t="s">
        <v>318</v>
      </c>
      <c r="D64" s="161" t="s">
        <v>320</v>
      </c>
      <c r="E64" s="157"/>
      <c r="F64" s="157"/>
      <c r="G64" s="157"/>
      <c r="H64" s="157"/>
      <c r="I64" s="158"/>
    </row>
    <row r="65" spans="2:9" ht="51">
      <c r="B65" s="133"/>
      <c r="C65" s="31" t="s">
        <v>319</v>
      </c>
      <c r="D65" s="17" t="s">
        <v>326</v>
      </c>
      <c r="E65" s="3"/>
      <c r="F65" s="3"/>
      <c r="G65" s="3"/>
      <c r="H65" s="3"/>
      <c r="I65" s="134"/>
    </row>
    <row r="66" spans="2:9" ht="15">
      <c r="B66" s="133"/>
      <c r="C66" s="111"/>
      <c r="D66" s="17"/>
      <c r="E66" s="3"/>
      <c r="F66" s="3"/>
      <c r="G66" s="3"/>
      <c r="H66" s="3"/>
      <c r="I66" s="134"/>
    </row>
    <row r="67" spans="2:9" ht="15.75">
      <c r="B67" s="133" t="s">
        <v>302</v>
      </c>
      <c r="C67" s="18"/>
      <c r="D67" s="16"/>
      <c r="E67" s="3"/>
      <c r="F67" s="3"/>
      <c r="G67" s="3"/>
      <c r="H67" s="3"/>
      <c r="I67" s="134"/>
    </row>
    <row r="68" spans="2:9" ht="15.75">
      <c r="B68" s="133" t="s">
        <v>306</v>
      </c>
      <c r="C68" s="18"/>
      <c r="D68" s="16"/>
      <c r="E68" s="3"/>
      <c r="F68" s="3"/>
      <c r="G68" s="3"/>
      <c r="H68" s="3"/>
      <c r="I68" s="134"/>
    </row>
    <row r="69" spans="2:9" ht="15.75">
      <c r="B69" s="133" t="s">
        <v>308</v>
      </c>
      <c r="C69" s="18"/>
      <c r="D69" s="16"/>
      <c r="E69" s="3"/>
      <c r="F69" s="3"/>
      <c r="G69" s="3"/>
      <c r="H69" s="3"/>
      <c r="I69" s="134"/>
    </row>
    <row r="70" spans="2:9" ht="15.75">
      <c r="B70" s="133" t="s">
        <v>310</v>
      </c>
      <c r="C70" s="18"/>
      <c r="D70" s="16"/>
      <c r="E70" s="3"/>
      <c r="F70" s="3"/>
      <c r="G70" s="3"/>
      <c r="H70" s="3"/>
      <c r="I70" s="134"/>
    </row>
    <row r="71" spans="2:9" ht="15.75">
      <c r="B71" s="133" t="s">
        <v>312</v>
      </c>
      <c r="C71" s="18"/>
      <c r="D71" s="16"/>
      <c r="E71" s="3"/>
      <c r="F71" s="3"/>
      <c r="G71" s="3"/>
      <c r="H71" s="3"/>
      <c r="I71" s="134"/>
    </row>
    <row r="72" spans="2:9" ht="15">
      <c r="B72" s="138"/>
      <c r="C72" s="3"/>
      <c r="D72" s="112"/>
      <c r="E72" s="3"/>
      <c r="F72" s="3"/>
      <c r="G72" s="3"/>
      <c r="H72" s="3"/>
      <c r="I72" s="134"/>
    </row>
    <row r="73" spans="2:9" ht="15">
      <c r="B73" s="139"/>
      <c r="C73" s="3"/>
      <c r="D73" s="112"/>
      <c r="E73" s="3"/>
      <c r="F73" s="3"/>
      <c r="G73" s="3"/>
      <c r="H73" s="3"/>
      <c r="I73" s="134"/>
    </row>
    <row r="74" spans="2:9" ht="25.5" customHeight="1">
      <c r="B74" s="133" t="s">
        <v>315</v>
      </c>
      <c r="C74" s="18"/>
      <c r="D74" s="16"/>
      <c r="E74" s="3"/>
      <c r="F74" s="3"/>
      <c r="G74" s="3"/>
      <c r="H74" s="3"/>
      <c r="I74" s="134"/>
    </row>
    <row r="75" spans="2:9" ht="25.5" customHeight="1">
      <c r="B75" s="133" t="s">
        <v>303</v>
      </c>
      <c r="C75" s="18"/>
      <c r="D75" s="16"/>
      <c r="E75" s="3"/>
      <c r="F75" s="3"/>
      <c r="G75" s="3"/>
      <c r="H75" s="3"/>
      <c r="I75" s="134"/>
    </row>
    <row r="76" spans="2:9" ht="25.5" customHeight="1">
      <c r="B76" s="133" t="s">
        <v>307</v>
      </c>
      <c r="C76" s="18"/>
      <c r="D76" s="16"/>
      <c r="E76" s="3"/>
      <c r="F76" s="3"/>
      <c r="G76" s="3"/>
      <c r="H76" s="3"/>
      <c r="I76" s="134"/>
    </row>
    <row r="77" spans="2:9" ht="25.5" customHeight="1">
      <c r="B77" s="133" t="s">
        <v>309</v>
      </c>
      <c r="C77" s="18"/>
      <c r="D77" s="16"/>
      <c r="E77" s="3"/>
      <c r="F77" s="3"/>
      <c r="G77" s="3"/>
      <c r="H77" s="3"/>
      <c r="I77" s="134"/>
    </row>
    <row r="78" spans="2:9" ht="25.5" customHeight="1">
      <c r="B78" s="133" t="s">
        <v>311</v>
      </c>
      <c r="C78" s="18"/>
      <c r="D78" s="16"/>
      <c r="E78" s="3"/>
      <c r="F78" s="3"/>
      <c r="G78" s="3"/>
      <c r="H78" s="3"/>
      <c r="I78" s="134"/>
    </row>
    <row r="79" spans="2:9" ht="25.5" customHeight="1">
      <c r="B79" s="133" t="s">
        <v>313</v>
      </c>
      <c r="C79" s="18"/>
      <c r="D79" s="16"/>
      <c r="E79" s="3"/>
      <c r="F79" s="3"/>
      <c r="G79" s="3"/>
      <c r="H79" s="3"/>
      <c r="I79" s="134"/>
    </row>
    <row r="80" spans="2:9" ht="16.5" thickBot="1">
      <c r="B80" s="140" t="s">
        <v>316</v>
      </c>
      <c r="C80" s="135"/>
      <c r="D80" s="162"/>
      <c r="E80" s="136"/>
      <c r="F80" s="136"/>
      <c r="G80" s="136"/>
      <c r="H80" s="136"/>
      <c r="I80" s="137"/>
    </row>
    <row r="81" spans="2:9" ht="15.75">
      <c r="B81" s="99"/>
      <c r="C81" s="146"/>
      <c r="D81" s="163"/>
      <c r="E81" s="50"/>
      <c r="F81" s="50"/>
      <c r="G81" s="50"/>
      <c r="H81" s="50"/>
      <c r="I81" s="50"/>
    </row>
    <row r="82" spans="2:9" ht="16.5" thickBot="1">
      <c r="B82" s="99"/>
      <c r="C82" s="146"/>
      <c r="D82" s="163"/>
      <c r="E82" s="50"/>
      <c r="F82" s="50"/>
      <c r="G82" s="50"/>
      <c r="H82" s="50"/>
      <c r="I82" s="50"/>
    </row>
    <row r="83" spans="2:9" ht="15.75" customHeight="1">
      <c r="B83" s="1177" t="s">
        <v>327</v>
      </c>
      <c r="C83" s="1178"/>
      <c r="D83" s="1178"/>
      <c r="E83" s="1178"/>
      <c r="F83" s="1178"/>
      <c r="G83" s="1178"/>
      <c r="H83" s="1178"/>
      <c r="I83" s="1179"/>
    </row>
    <row r="84" spans="2:9" ht="15">
      <c r="B84" s="147"/>
      <c r="C84" s="78"/>
      <c r="D84" s="75"/>
      <c r="E84" s="35"/>
      <c r="F84" s="35"/>
      <c r="G84" s="35"/>
      <c r="H84" s="35"/>
      <c r="I84" s="36"/>
    </row>
    <row r="85" spans="2:9" s="145" customFormat="1" ht="30.75" customHeight="1">
      <c r="B85" s="1153" t="s">
        <v>328</v>
      </c>
      <c r="C85" s="1154"/>
      <c r="D85" s="1154"/>
      <c r="E85" s="1154"/>
      <c r="F85" s="1154"/>
      <c r="G85" s="1154"/>
      <c r="H85" s="1154"/>
      <c r="I85" s="1155"/>
    </row>
    <row r="86" spans="2:9" s="145" customFormat="1" ht="30.75" customHeight="1">
      <c r="B86" s="1153" t="s">
        <v>329</v>
      </c>
      <c r="C86" s="1154"/>
      <c r="D86" s="1154"/>
      <c r="E86" s="1154"/>
      <c r="F86" s="1154"/>
      <c r="G86" s="1154"/>
      <c r="H86" s="1154"/>
      <c r="I86" s="1155"/>
    </row>
    <row r="87" spans="2:9" s="145" customFormat="1" ht="30.75" customHeight="1">
      <c r="B87" s="1153" t="s">
        <v>330</v>
      </c>
      <c r="C87" s="1154"/>
      <c r="D87" s="1154"/>
      <c r="E87" s="1154"/>
      <c r="F87" s="1154"/>
      <c r="G87" s="1154"/>
      <c r="H87" s="1154"/>
      <c r="I87" s="1155"/>
    </row>
    <row r="88" spans="2:9">
      <c r="B88" s="148"/>
      <c r="C88" s="78"/>
      <c r="D88" s="75"/>
      <c r="E88" s="35"/>
      <c r="F88" s="35"/>
      <c r="G88" s="35"/>
      <c r="H88" s="35"/>
      <c r="I88" s="36"/>
    </row>
    <row r="89" spans="2:9" ht="15" thickBot="1">
      <c r="B89" s="149"/>
      <c r="C89" s="150"/>
      <c r="D89" s="151"/>
      <c r="E89" s="37"/>
      <c r="F89" s="37"/>
      <c r="G89" s="37"/>
      <c r="H89" s="37"/>
      <c r="I89" s="38"/>
    </row>
  </sheetData>
  <mergeCells count="9">
    <mergeCell ref="B3:I3"/>
    <mergeCell ref="B42:I42"/>
    <mergeCell ref="B63:I63"/>
    <mergeCell ref="B85:I85"/>
    <mergeCell ref="B87:I87"/>
    <mergeCell ref="B83:I83"/>
    <mergeCell ref="B4:I4"/>
    <mergeCell ref="B35:I35"/>
    <mergeCell ref="B86:I86"/>
  </mergeCells>
  <pageMargins left="0.7" right="0.7" top="0.75" bottom="0.75" header="0.3" footer="0.3"/>
  <pageSetup scale="55" orientation="portrait" r:id="rId1"/>
  <rowBreaks count="1" manualBreakCount="1">
    <brk id="62" min="1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41"/>
  <sheetViews>
    <sheetView workbookViewId="0">
      <selection activeCell="J14" sqref="J14"/>
    </sheetView>
  </sheetViews>
  <sheetFormatPr defaultRowHeight="15"/>
  <cols>
    <col min="2" max="2" width="10.7109375" customWidth="1"/>
    <col min="3" max="3" width="9.42578125" style="415" customWidth="1"/>
    <col min="4" max="4" width="10.42578125" style="415" customWidth="1"/>
    <col min="5" max="5" width="11" style="415" customWidth="1"/>
    <col min="6" max="6" width="10.140625" style="415" customWidth="1"/>
    <col min="7" max="7" width="10" style="415" customWidth="1"/>
    <col min="8" max="8" width="30.140625" style="415" customWidth="1"/>
  </cols>
  <sheetData>
    <row r="1" spans="2:8" ht="15.75" thickBot="1"/>
    <row r="2" spans="2:8">
      <c r="B2" s="421"/>
      <c r="C2" s="422"/>
      <c r="D2" s="422"/>
      <c r="E2" s="422"/>
      <c r="F2" s="1198" t="s">
        <v>943</v>
      </c>
      <c r="G2" s="1198"/>
      <c r="H2" s="1199"/>
    </row>
    <row r="3" spans="2:8">
      <c r="B3" s="423"/>
      <c r="C3" s="424"/>
      <c r="D3" s="424"/>
      <c r="E3" s="424"/>
      <c r="F3" s="424"/>
      <c r="G3" s="424"/>
      <c r="H3" s="425"/>
    </row>
    <row r="4" spans="2:8" ht="24.75" customHeight="1">
      <c r="B4" s="1200" t="s">
        <v>332</v>
      </c>
      <c r="C4" s="1201"/>
      <c r="D4" s="1201"/>
      <c r="E4" s="1201"/>
      <c r="F4" s="1201"/>
      <c r="G4" s="1201"/>
      <c r="H4" s="1202"/>
    </row>
    <row r="5" spans="2:8" ht="17.25" customHeight="1">
      <c r="B5" s="1195" t="s">
        <v>944</v>
      </c>
      <c r="C5" s="1196"/>
      <c r="D5" s="1196"/>
      <c r="E5" s="1196"/>
      <c r="F5" s="1196"/>
      <c r="G5" s="1196"/>
      <c r="H5" s="1197"/>
    </row>
    <row r="6" spans="2:8" ht="15" customHeight="1">
      <c r="B6" s="1195" t="s">
        <v>945</v>
      </c>
      <c r="C6" s="1196"/>
      <c r="D6" s="1196"/>
      <c r="E6" s="1196"/>
      <c r="F6" s="1196"/>
      <c r="G6" s="1196"/>
      <c r="H6" s="1197"/>
    </row>
    <row r="7" spans="2:8" ht="15.75" customHeight="1">
      <c r="B7" s="1195" t="s">
        <v>946</v>
      </c>
      <c r="C7" s="1196"/>
      <c r="D7" s="1196"/>
      <c r="E7" s="1196"/>
      <c r="F7" s="1196"/>
      <c r="G7" s="1196"/>
      <c r="H7" s="1197"/>
    </row>
    <row r="8" spans="2:8" ht="14.25" customHeight="1">
      <c r="B8" s="1195" t="s">
        <v>947</v>
      </c>
      <c r="C8" s="1196"/>
      <c r="D8" s="1196"/>
      <c r="E8" s="1196"/>
      <c r="F8" s="1196"/>
      <c r="G8" s="1196"/>
      <c r="H8" s="1197"/>
    </row>
    <row r="9" spans="2:8" ht="17.25" customHeight="1">
      <c r="B9" s="1183" t="s">
        <v>948</v>
      </c>
      <c r="C9" s="1184"/>
      <c r="D9" s="1184"/>
      <c r="E9" s="1184"/>
      <c r="F9" s="1184"/>
      <c r="G9" s="1184"/>
      <c r="H9" s="1185"/>
    </row>
    <row r="10" spans="2:8" ht="30">
      <c r="B10" s="426" t="s">
        <v>300</v>
      </c>
      <c r="C10" s="416" t="s">
        <v>3</v>
      </c>
      <c r="D10" s="416" t="s">
        <v>4</v>
      </c>
      <c r="E10" s="416" t="s">
        <v>5</v>
      </c>
      <c r="F10" s="416" t="s">
        <v>6</v>
      </c>
      <c r="G10" s="416" t="s">
        <v>0</v>
      </c>
      <c r="H10" s="427" t="s">
        <v>949</v>
      </c>
    </row>
    <row r="11" spans="2:8">
      <c r="B11" s="428" t="s">
        <v>302</v>
      </c>
      <c r="C11" s="420" t="s">
        <v>950</v>
      </c>
      <c r="D11" s="417">
        <v>88.496873692529405</v>
      </c>
      <c r="E11" s="418">
        <v>99.020666364135138</v>
      </c>
      <c r="F11" s="419">
        <v>90.952977499859003</v>
      </c>
      <c r="G11" s="417">
        <v>90.96512362771189</v>
      </c>
      <c r="H11" s="1186" t="s">
        <v>951</v>
      </c>
    </row>
    <row r="12" spans="2:8">
      <c r="B12" s="428" t="s">
        <v>306</v>
      </c>
      <c r="C12" s="420" t="s">
        <v>950</v>
      </c>
      <c r="D12" s="417">
        <v>74.544006742236903</v>
      </c>
      <c r="E12" s="418">
        <v>97.974715626158329</v>
      </c>
      <c r="F12" s="419">
        <v>82.779950000421778</v>
      </c>
      <c r="G12" s="417">
        <v>90.518415634643759</v>
      </c>
      <c r="H12" s="1187"/>
    </row>
    <row r="13" spans="2:8">
      <c r="B13" s="428" t="s">
        <v>308</v>
      </c>
      <c r="C13" s="420" t="s">
        <v>950</v>
      </c>
      <c r="D13" s="417">
        <v>76.937219458778173</v>
      </c>
      <c r="E13" s="418">
        <v>84.310071094907727</v>
      </c>
      <c r="F13" s="419">
        <v>82.892082775700928</v>
      </c>
      <c r="G13" s="417">
        <v>90.198427348849492</v>
      </c>
      <c r="H13" s="1187"/>
    </row>
    <row r="14" spans="2:8">
      <c r="B14" s="428" t="s">
        <v>310</v>
      </c>
      <c r="C14" s="420" t="s">
        <v>950</v>
      </c>
      <c r="D14" s="417">
        <v>84.819772754424818</v>
      </c>
      <c r="E14" s="418">
        <v>68.285372617440061</v>
      </c>
      <c r="F14" s="419">
        <v>78.635715781476449</v>
      </c>
      <c r="G14" s="417">
        <v>87.535501759860111</v>
      </c>
      <c r="H14" s="1187"/>
    </row>
    <row r="15" spans="2:8">
      <c r="B15" s="428" t="s">
        <v>312</v>
      </c>
      <c r="C15" s="420" t="s">
        <v>950</v>
      </c>
      <c r="D15" s="417">
        <v>88.767021798799405</v>
      </c>
      <c r="E15" s="418">
        <v>51.812968528947231</v>
      </c>
      <c r="F15" s="419">
        <v>65.715627647047114</v>
      </c>
      <c r="G15" s="417">
        <v>97.261842645233898</v>
      </c>
      <c r="H15" s="1187"/>
    </row>
    <row r="16" spans="2:8">
      <c r="B16" s="428" t="s">
        <v>315</v>
      </c>
      <c r="C16" s="420" t="s">
        <v>950</v>
      </c>
      <c r="D16" s="417">
        <v>94.140142769332328</v>
      </c>
      <c r="E16" s="418">
        <v>51.365221565882599</v>
      </c>
      <c r="F16" s="419">
        <v>57.7027602155663</v>
      </c>
      <c r="G16" s="417">
        <v>66.200739279359496</v>
      </c>
      <c r="H16" s="1187"/>
    </row>
    <row r="17" spans="2:8">
      <c r="B17" s="428" t="s">
        <v>303</v>
      </c>
      <c r="C17" s="420" t="s">
        <v>950</v>
      </c>
      <c r="D17" s="417">
        <v>74.750608965755191</v>
      </c>
      <c r="E17" s="418">
        <v>50.045308396068478</v>
      </c>
      <c r="F17" s="419">
        <v>56.940068364846077</v>
      </c>
      <c r="G17" s="417">
        <v>72.105541239479138</v>
      </c>
      <c r="H17" s="1187"/>
    </row>
    <row r="18" spans="2:8">
      <c r="B18" s="428" t="s">
        <v>307</v>
      </c>
      <c r="C18" s="420" t="s">
        <v>950</v>
      </c>
      <c r="D18" s="417">
        <v>75.245739905680907</v>
      </c>
      <c r="E18" s="418">
        <v>59.57146922639086</v>
      </c>
      <c r="F18" s="419">
        <v>57.426427794955458</v>
      </c>
      <c r="G18" s="417">
        <v>97.213056542628593</v>
      </c>
      <c r="H18" s="1187"/>
    </row>
    <row r="19" spans="2:8">
      <c r="B19" s="428" t="s">
        <v>309</v>
      </c>
      <c r="C19" s="420" t="s">
        <v>950</v>
      </c>
      <c r="D19" s="417">
        <v>69.039393854756568</v>
      </c>
      <c r="E19" s="418">
        <v>67.07035148075839</v>
      </c>
      <c r="F19" s="419">
        <v>73.05815267040731</v>
      </c>
      <c r="G19" s="417">
        <v>94.963951152654928</v>
      </c>
      <c r="H19" s="1187"/>
    </row>
    <row r="20" spans="2:8">
      <c r="B20" s="428" t="s">
        <v>311</v>
      </c>
      <c r="C20" s="420" t="s">
        <v>950</v>
      </c>
      <c r="D20" s="417">
        <v>67.328799768860037</v>
      </c>
      <c r="E20" s="418">
        <v>80.092413745021247</v>
      </c>
      <c r="F20" s="419">
        <v>80.116061942709067</v>
      </c>
      <c r="G20" s="417">
        <v>93.918080534254997</v>
      </c>
      <c r="H20" s="1187"/>
    </row>
    <row r="21" spans="2:8">
      <c r="B21" s="428" t="s">
        <v>313</v>
      </c>
      <c r="C21" s="420" t="s">
        <v>950</v>
      </c>
      <c r="D21" s="417">
        <v>76.763483826657605</v>
      </c>
      <c r="E21" s="418">
        <v>81.602716136064672</v>
      </c>
      <c r="F21" s="419">
        <v>83.078022632045659</v>
      </c>
      <c r="G21" s="417">
        <v>88.923802711356274</v>
      </c>
      <c r="H21" s="1187"/>
    </row>
    <row r="22" spans="2:8">
      <c r="B22" s="428" t="s">
        <v>316</v>
      </c>
      <c r="C22" s="420" t="s">
        <v>950</v>
      </c>
      <c r="D22" s="417">
        <v>73.686121704173743</v>
      </c>
      <c r="E22" s="418">
        <v>83.421056516494502</v>
      </c>
      <c r="F22" s="419">
        <v>81.82420615248887</v>
      </c>
      <c r="G22" s="417">
        <v>99.486199873264255</v>
      </c>
      <c r="H22" s="1188"/>
    </row>
    <row r="23" spans="2:8">
      <c r="B23" s="428" t="s">
        <v>333</v>
      </c>
      <c r="C23" s="420" t="s">
        <v>950</v>
      </c>
      <c r="D23" s="417">
        <v>78.671189904644507</v>
      </c>
      <c r="E23" s="418">
        <v>72.801826557772159</v>
      </c>
      <c r="F23" s="419">
        <v>74.23402558539091</v>
      </c>
      <c r="G23" s="417">
        <v>89.141540816152286</v>
      </c>
      <c r="H23" s="429"/>
    </row>
    <row r="24" spans="2:8">
      <c r="B24" s="147"/>
      <c r="C24" s="430"/>
      <c r="D24" s="430"/>
      <c r="E24" s="430"/>
      <c r="F24" s="430"/>
      <c r="G24" s="430"/>
      <c r="H24" s="431"/>
    </row>
    <row r="25" spans="2:8">
      <c r="B25" s="147"/>
      <c r="C25" s="430"/>
      <c r="D25" s="430"/>
      <c r="E25" s="430"/>
      <c r="F25" s="430"/>
      <c r="G25" s="430"/>
      <c r="H25" s="431"/>
    </row>
    <row r="26" spans="2:8" ht="15" customHeight="1">
      <c r="B26" s="1183" t="s">
        <v>952</v>
      </c>
      <c r="C26" s="1184"/>
      <c r="D26" s="1184"/>
      <c r="E26" s="1184"/>
      <c r="F26" s="1184"/>
      <c r="G26" s="1184"/>
      <c r="H26" s="1185"/>
    </row>
    <row r="27" spans="2:8" ht="30">
      <c r="B27" s="426" t="s">
        <v>300</v>
      </c>
      <c r="C27" s="416" t="s">
        <v>3</v>
      </c>
      <c r="D27" s="416" t="s">
        <v>4</v>
      </c>
      <c r="E27" s="416" t="s">
        <v>5</v>
      </c>
      <c r="F27" s="416" t="s">
        <v>6</v>
      </c>
      <c r="G27" s="416" t="s">
        <v>0</v>
      </c>
      <c r="H27" s="427" t="s">
        <v>953</v>
      </c>
    </row>
    <row r="28" spans="2:8">
      <c r="B28" s="428" t="s">
        <v>302</v>
      </c>
      <c r="C28" s="420" t="s">
        <v>950</v>
      </c>
      <c r="D28" s="417">
        <v>72.807646217180903</v>
      </c>
      <c r="E28" s="417">
        <v>65.124797457709704</v>
      </c>
      <c r="F28" s="419">
        <v>58.056327908276536</v>
      </c>
      <c r="G28" s="417">
        <v>69.582458427553945</v>
      </c>
      <c r="H28" s="1189" t="s">
        <v>954</v>
      </c>
    </row>
    <row r="29" spans="2:8">
      <c r="B29" s="428" t="s">
        <v>306</v>
      </c>
      <c r="C29" s="420" t="s">
        <v>950</v>
      </c>
      <c r="D29" s="417">
        <v>63.01702104899568</v>
      </c>
      <c r="E29" s="417">
        <v>65.228629844825662</v>
      </c>
      <c r="F29" s="419">
        <v>62.764875321119277</v>
      </c>
      <c r="G29" s="417">
        <v>63.809412336239767</v>
      </c>
      <c r="H29" s="1190"/>
    </row>
    <row r="30" spans="2:8">
      <c r="B30" s="428" t="s">
        <v>308</v>
      </c>
      <c r="C30" s="420" t="s">
        <v>950</v>
      </c>
      <c r="D30" s="417">
        <v>65.728241752281775</v>
      </c>
      <c r="E30" s="417">
        <v>60.401748401454256</v>
      </c>
      <c r="F30" s="419">
        <v>63.244551227816494</v>
      </c>
      <c r="G30" s="417">
        <v>59.348512467888064</v>
      </c>
      <c r="H30" s="1190"/>
    </row>
    <row r="31" spans="2:8">
      <c r="B31" s="428" t="s">
        <v>310</v>
      </c>
      <c r="C31" s="420" t="s">
        <v>950</v>
      </c>
      <c r="D31" s="417">
        <v>69.308985075402816</v>
      </c>
      <c r="E31" s="417">
        <v>52.470000749298983</v>
      </c>
      <c r="F31" s="419">
        <v>55.293673088307635</v>
      </c>
      <c r="G31" s="417">
        <v>65.972485841475219</v>
      </c>
      <c r="H31" s="1190"/>
    </row>
    <row r="32" spans="2:8">
      <c r="B32" s="428" t="s">
        <v>312</v>
      </c>
      <c r="C32" s="420" t="s">
        <v>950</v>
      </c>
      <c r="D32" s="417">
        <v>73.667298501441891</v>
      </c>
      <c r="E32" s="417">
        <v>48.581306628516934</v>
      </c>
      <c r="F32" s="419">
        <v>54.025447383582105</v>
      </c>
      <c r="G32" s="417">
        <v>64.864525135506483</v>
      </c>
      <c r="H32" s="1190"/>
    </row>
    <row r="33" spans="2:8">
      <c r="B33" s="428" t="s">
        <v>315</v>
      </c>
      <c r="C33" s="420" t="s">
        <v>950</v>
      </c>
      <c r="D33" s="417">
        <v>69.338555467745152</v>
      </c>
      <c r="E33" s="417">
        <v>49.926514324098399</v>
      </c>
      <c r="F33" s="419">
        <v>51.500062813748265</v>
      </c>
      <c r="G33" s="417">
        <v>45.090528712292517</v>
      </c>
      <c r="H33" s="1190"/>
    </row>
    <row r="34" spans="2:8">
      <c r="B34" s="428" t="s">
        <v>303</v>
      </c>
      <c r="C34" s="420" t="s">
        <v>950</v>
      </c>
      <c r="D34" s="417">
        <v>58.334620496740101</v>
      </c>
      <c r="E34" s="417">
        <v>48.799102652468761</v>
      </c>
      <c r="F34" s="419">
        <v>50.957803179508772</v>
      </c>
      <c r="G34" s="417">
        <v>50.136954853993416</v>
      </c>
      <c r="H34" s="1190"/>
    </row>
    <row r="35" spans="2:8">
      <c r="B35" s="428" t="s">
        <v>307</v>
      </c>
      <c r="C35" s="420" t="s">
        <v>950</v>
      </c>
      <c r="D35" s="417">
        <v>64.421820360642357</v>
      </c>
      <c r="E35" s="417">
        <v>50.123079693981644</v>
      </c>
      <c r="F35" s="419">
        <v>48.884222724732297</v>
      </c>
      <c r="G35" s="417">
        <v>60.751310115320869</v>
      </c>
      <c r="H35" s="1190"/>
    </row>
    <row r="36" spans="2:8">
      <c r="B36" s="428" t="s">
        <v>309</v>
      </c>
      <c r="C36" s="420" t="s">
        <v>950</v>
      </c>
      <c r="D36" s="417">
        <v>62.746326210695855</v>
      </c>
      <c r="E36" s="417">
        <v>60.183918778970202</v>
      </c>
      <c r="F36" s="419">
        <v>60.391278581909567</v>
      </c>
      <c r="G36" s="417">
        <v>64.970748187415964</v>
      </c>
      <c r="H36" s="1190"/>
    </row>
    <row r="37" spans="2:8">
      <c r="B37" s="428" t="s">
        <v>311</v>
      </c>
      <c r="C37" s="420" t="s">
        <v>950</v>
      </c>
      <c r="D37" s="417">
        <v>57.091476828809135</v>
      </c>
      <c r="E37" s="417">
        <v>63.323282926851014</v>
      </c>
      <c r="F37" s="419">
        <v>62.832951116430706</v>
      </c>
      <c r="G37" s="417">
        <v>67.26524364373654</v>
      </c>
      <c r="H37" s="1190"/>
    </row>
    <row r="38" spans="2:8">
      <c r="B38" s="428" t="s">
        <v>313</v>
      </c>
      <c r="C38" s="420" t="s">
        <v>950</v>
      </c>
      <c r="D38" s="417">
        <v>64.745217563107175</v>
      </c>
      <c r="E38" s="417">
        <v>63.607298334904598</v>
      </c>
      <c r="F38" s="419">
        <v>63.571287150508567</v>
      </c>
      <c r="G38" s="417">
        <v>71.97250323591534</v>
      </c>
      <c r="H38" s="1190"/>
    </row>
    <row r="39" spans="2:8">
      <c r="B39" s="428" t="s">
        <v>316</v>
      </c>
      <c r="C39" s="420" t="s">
        <v>950</v>
      </c>
      <c r="D39" s="417">
        <v>62.412038626899019</v>
      </c>
      <c r="E39" s="417">
        <v>58.912870797537039</v>
      </c>
      <c r="F39" s="419">
        <v>63.855514691469892</v>
      </c>
      <c r="G39" s="417">
        <v>71.813032417848859</v>
      </c>
      <c r="H39" s="1191"/>
    </row>
    <row r="40" spans="2:8">
      <c r="B40" s="428" t="s">
        <v>333</v>
      </c>
      <c r="C40" s="420" t="s">
        <v>950</v>
      </c>
      <c r="D40" s="417">
        <v>65.275793907290492</v>
      </c>
      <c r="E40" s="417">
        <v>57.180167214868973</v>
      </c>
      <c r="F40" s="419">
        <v>57.945054950366462</v>
      </c>
      <c r="G40" s="417">
        <v>62.937585910136974</v>
      </c>
      <c r="H40" s="429"/>
    </row>
    <row r="41" spans="2:8" ht="15.75" thickBot="1">
      <c r="B41" s="1192"/>
      <c r="C41" s="1193"/>
      <c r="D41" s="1193"/>
      <c r="E41" s="1193"/>
      <c r="F41" s="1193"/>
      <c r="G41" s="1193"/>
      <c r="H41" s="1194"/>
    </row>
  </sheetData>
  <mergeCells count="11">
    <mergeCell ref="B8:H8"/>
    <mergeCell ref="F2:H2"/>
    <mergeCell ref="B4:H4"/>
    <mergeCell ref="B5:H5"/>
    <mergeCell ref="B6:H6"/>
    <mergeCell ref="B7:H7"/>
    <mergeCell ref="B9:H9"/>
    <mergeCell ref="H11:H22"/>
    <mergeCell ref="B26:H26"/>
    <mergeCell ref="H28:H39"/>
    <mergeCell ref="B41:H41"/>
  </mergeCells>
  <printOptions horizontalCentered="1"/>
  <pageMargins left="0.11811023622047245" right="0.11811023622047245" top="0.74803149606299213" bottom="0.74803149606299213" header="0" footer="0"/>
  <pageSetup paperSize="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2:L147"/>
  <sheetViews>
    <sheetView showGridLines="0" view="pageBreakPreview" zoomScale="106" zoomScaleSheetLayoutView="106" workbookViewId="0">
      <selection activeCell="B4" sqref="B4:I4"/>
    </sheetView>
  </sheetViews>
  <sheetFormatPr defaultRowHeight="14.25"/>
  <cols>
    <col min="1" max="1" width="9.140625" style="33"/>
    <col min="2" max="2" width="8.5703125" style="32" customWidth="1"/>
    <col min="3" max="3" width="37.42578125" style="77" customWidth="1"/>
    <col min="4" max="4" width="12.5703125" style="74" bestFit="1" customWidth="1"/>
    <col min="5" max="6" width="9.42578125" style="33" bestFit="1" customWidth="1"/>
    <col min="7" max="7" width="8.42578125" style="33" bestFit="1" customWidth="1"/>
    <col min="8" max="8" width="9.42578125" style="33" bestFit="1" customWidth="1"/>
    <col min="9" max="16384" width="9.140625" style="33"/>
  </cols>
  <sheetData>
    <row r="2" spans="2:9" ht="15" thickBot="1"/>
    <row r="3" spans="2:9" ht="15" customHeight="1">
      <c r="B3" s="1218" t="s">
        <v>334</v>
      </c>
      <c r="C3" s="1219"/>
      <c r="D3" s="1219"/>
      <c r="E3" s="1219"/>
      <c r="F3" s="1219"/>
      <c r="G3" s="1219"/>
      <c r="H3" s="1219"/>
      <c r="I3" s="1220"/>
    </row>
    <row r="4" spans="2:9" s="64" customFormat="1" ht="34.5" customHeight="1">
      <c r="B4" s="1215" t="s">
        <v>1296</v>
      </c>
      <c r="C4" s="1216"/>
      <c r="D4" s="1216"/>
      <c r="E4" s="1216"/>
      <c r="F4" s="1216"/>
      <c r="G4" s="1216"/>
      <c r="H4" s="1216"/>
      <c r="I4" s="1217"/>
    </row>
    <row r="5" spans="2:9" ht="25.5" customHeight="1">
      <c r="B5" s="1212" t="s">
        <v>335</v>
      </c>
      <c r="C5" s="1213"/>
      <c r="D5" s="1213"/>
      <c r="E5" s="1213"/>
      <c r="F5" s="1213"/>
      <c r="G5" s="1213"/>
      <c r="H5" s="1213"/>
      <c r="I5" s="1214"/>
    </row>
    <row r="6" spans="2:9" ht="27" customHeight="1">
      <c r="B6" s="133" t="s">
        <v>116</v>
      </c>
      <c r="C6" s="880" t="s">
        <v>1</v>
      </c>
      <c r="D6" s="880" t="s">
        <v>2</v>
      </c>
      <c r="E6" s="880" t="s">
        <v>3</v>
      </c>
      <c r="F6" s="880" t="s">
        <v>4</v>
      </c>
      <c r="G6" s="880" t="s">
        <v>5</v>
      </c>
      <c r="H6" s="880" t="s">
        <v>6</v>
      </c>
      <c r="I6" s="882" t="s">
        <v>0</v>
      </c>
    </row>
    <row r="7" spans="2:9" ht="15.75">
      <c r="B7" s="883">
        <v>1</v>
      </c>
      <c r="C7" s="469" t="s">
        <v>1095</v>
      </c>
      <c r="D7" s="872" t="s">
        <v>337</v>
      </c>
      <c r="E7" s="873"/>
      <c r="F7" s="873"/>
      <c r="G7" s="873"/>
      <c r="H7" s="873"/>
      <c r="I7" s="884"/>
    </row>
    <row r="8" spans="2:9" ht="15.75">
      <c r="B8" s="883"/>
      <c r="C8" s="603" t="s">
        <v>1299</v>
      </c>
      <c r="D8" s="874"/>
      <c r="E8" s="873"/>
      <c r="F8" s="873"/>
      <c r="G8" s="873"/>
      <c r="H8" s="873"/>
      <c r="I8" s="884"/>
    </row>
    <row r="9" spans="2:9" ht="14.25" customHeight="1">
      <c r="B9" s="883"/>
      <c r="C9" s="469" t="s">
        <v>1096</v>
      </c>
      <c r="D9" s="874"/>
      <c r="E9" s="873"/>
      <c r="F9" s="873"/>
      <c r="G9" s="873"/>
      <c r="H9" s="873"/>
      <c r="I9" s="884"/>
    </row>
    <row r="10" spans="2:9" ht="14.25" customHeight="1">
      <c r="B10" s="883"/>
      <c r="C10" s="469" t="s">
        <v>1097</v>
      </c>
      <c r="D10" s="874"/>
      <c r="E10" s="873"/>
      <c r="F10" s="873"/>
      <c r="G10" s="873">
        <v>10</v>
      </c>
      <c r="H10" s="873">
        <v>10</v>
      </c>
      <c r="I10" s="884">
        <v>10</v>
      </c>
    </row>
    <row r="11" spans="2:9" ht="14.25" customHeight="1">
      <c r="B11" s="883"/>
      <c r="C11" s="469" t="s">
        <v>1098</v>
      </c>
      <c r="D11" s="874"/>
      <c r="E11" s="873"/>
      <c r="F11" s="873"/>
      <c r="G11" s="873">
        <v>25</v>
      </c>
      <c r="H11" s="873">
        <v>25</v>
      </c>
      <c r="I11" s="884">
        <v>25</v>
      </c>
    </row>
    <row r="12" spans="2:9" ht="30.75" customHeight="1">
      <c r="B12" s="883"/>
      <c r="C12" s="469" t="s">
        <v>336</v>
      </c>
      <c r="D12" s="874"/>
      <c r="E12" s="873"/>
      <c r="F12" s="873"/>
      <c r="G12" s="873"/>
      <c r="H12" s="873"/>
      <c r="I12" s="884"/>
    </row>
    <row r="13" spans="2:9" ht="25.5">
      <c r="B13" s="1210">
        <v>2</v>
      </c>
      <c r="C13" s="469" t="s">
        <v>338</v>
      </c>
      <c r="D13" s="864" t="s">
        <v>337</v>
      </c>
      <c r="E13" s="16"/>
      <c r="F13" s="16"/>
      <c r="G13" s="16"/>
      <c r="H13" s="16"/>
      <c r="I13" s="885"/>
    </row>
    <row r="14" spans="2:9" ht="14.25" customHeight="1">
      <c r="B14" s="1210"/>
      <c r="C14" s="603" t="s">
        <v>1299</v>
      </c>
      <c r="D14" s="864"/>
      <c r="E14" s="16"/>
      <c r="F14" s="16"/>
      <c r="G14" s="16"/>
      <c r="H14" s="16"/>
      <c r="I14" s="885"/>
    </row>
    <row r="15" spans="2:9" ht="14.25" customHeight="1">
      <c r="B15" s="1210"/>
      <c r="C15" s="469" t="s">
        <v>1096</v>
      </c>
      <c r="D15" s="874"/>
      <c r="E15" s="873"/>
      <c r="F15" s="873"/>
      <c r="G15" s="873"/>
      <c r="H15" s="873"/>
      <c r="I15" s="884"/>
    </row>
    <row r="16" spans="2:9" ht="14.25" customHeight="1">
      <c r="B16" s="1210"/>
      <c r="C16" s="469" t="s">
        <v>1097</v>
      </c>
      <c r="D16" s="874"/>
      <c r="E16" s="873"/>
      <c r="F16" s="873"/>
      <c r="G16" s="873"/>
      <c r="H16" s="873"/>
      <c r="I16" s="884">
        <v>3290</v>
      </c>
    </row>
    <row r="17" spans="2:9" ht="14.25" customHeight="1">
      <c r="B17" s="1210"/>
      <c r="C17" s="469" t="s">
        <v>1098</v>
      </c>
      <c r="D17" s="874"/>
      <c r="E17" s="873"/>
      <c r="F17" s="873"/>
      <c r="G17" s="873"/>
      <c r="H17" s="873"/>
      <c r="I17" s="884">
        <v>3189</v>
      </c>
    </row>
    <row r="18" spans="2:9" ht="25.5">
      <c r="B18" s="1210"/>
      <c r="C18" s="469" t="s">
        <v>336</v>
      </c>
      <c r="D18" s="874"/>
      <c r="E18" s="873"/>
      <c r="F18" s="873"/>
      <c r="G18" s="873"/>
      <c r="H18" s="873"/>
      <c r="I18" s="884"/>
    </row>
    <row r="19" spans="2:9" ht="25.5">
      <c r="B19" s="1210">
        <v>3</v>
      </c>
      <c r="C19" s="469" t="s">
        <v>339</v>
      </c>
      <c r="D19" s="873"/>
      <c r="E19" s="873"/>
      <c r="F19" s="873"/>
      <c r="G19" s="873"/>
      <c r="H19" s="873"/>
      <c r="I19" s="884"/>
    </row>
    <row r="20" spans="2:9" ht="14.25" customHeight="1">
      <c r="B20" s="1210"/>
      <c r="C20" s="603" t="s">
        <v>1299</v>
      </c>
      <c r="D20" s="864"/>
      <c r="E20" s="16"/>
      <c r="F20" s="16"/>
      <c r="G20" s="16"/>
      <c r="H20" s="16"/>
      <c r="I20" s="885"/>
    </row>
    <row r="21" spans="2:9" ht="14.25" customHeight="1">
      <c r="B21" s="1210"/>
      <c r="C21" s="469" t="s">
        <v>1096</v>
      </c>
      <c r="D21" s="874"/>
      <c r="E21" s="873"/>
      <c r="F21" s="873"/>
      <c r="G21" s="873"/>
      <c r="H21" s="873"/>
      <c r="I21" s="884"/>
    </row>
    <row r="22" spans="2:9" ht="14.25" customHeight="1">
      <c r="B22" s="1210"/>
      <c r="C22" s="469" t="s">
        <v>1097</v>
      </c>
      <c r="D22" s="874"/>
      <c r="E22" s="873"/>
      <c r="F22" s="873"/>
      <c r="G22" s="873">
        <v>84</v>
      </c>
      <c r="H22" s="873">
        <v>88</v>
      </c>
      <c r="I22" s="884">
        <v>90</v>
      </c>
    </row>
    <row r="23" spans="2:9" ht="14.25" customHeight="1">
      <c r="B23" s="1210"/>
      <c r="C23" s="469" t="s">
        <v>1098</v>
      </c>
      <c r="D23" s="874"/>
      <c r="E23" s="873"/>
      <c r="F23" s="873"/>
      <c r="G23" s="873">
        <v>517</v>
      </c>
      <c r="H23" s="873">
        <v>537</v>
      </c>
      <c r="I23" s="884">
        <v>541</v>
      </c>
    </row>
    <row r="24" spans="2:9" ht="25.5">
      <c r="B24" s="1210"/>
      <c r="C24" s="469" t="s">
        <v>336</v>
      </c>
      <c r="D24" s="873"/>
      <c r="E24" s="873"/>
      <c r="F24" s="873"/>
      <c r="G24" s="873"/>
      <c r="H24" s="873"/>
      <c r="I24" s="884"/>
    </row>
    <row r="25" spans="2:9" ht="15" customHeight="1">
      <c r="B25" s="1210">
        <v>4</v>
      </c>
      <c r="C25" s="469" t="s">
        <v>340</v>
      </c>
      <c r="D25" s="864" t="s">
        <v>337</v>
      </c>
      <c r="E25" s="16"/>
      <c r="F25" s="16"/>
      <c r="G25" s="16"/>
      <c r="H25" s="16"/>
      <c r="I25" s="885"/>
    </row>
    <row r="26" spans="2:9" ht="14.25" customHeight="1">
      <c r="B26" s="1210"/>
      <c r="C26" s="603" t="s">
        <v>1299</v>
      </c>
      <c r="D26" s="864"/>
      <c r="E26" s="16"/>
      <c r="F26" s="16"/>
      <c r="G26" s="16"/>
      <c r="H26" s="16"/>
      <c r="I26" s="885"/>
    </row>
    <row r="27" spans="2:9" ht="14.25" customHeight="1">
      <c r="B27" s="1210"/>
      <c r="C27" s="469" t="s">
        <v>1096</v>
      </c>
      <c r="D27" s="874"/>
      <c r="E27" s="873"/>
      <c r="F27" s="873"/>
      <c r="G27" s="873">
        <v>166</v>
      </c>
      <c r="H27" s="873">
        <v>166</v>
      </c>
      <c r="I27" s="884">
        <v>477.7</v>
      </c>
    </row>
    <row r="28" spans="2:9" ht="14.25" customHeight="1">
      <c r="B28" s="1210"/>
      <c r="C28" s="469" t="s">
        <v>1097</v>
      </c>
      <c r="D28" s="874"/>
      <c r="E28" s="873"/>
      <c r="F28" s="873"/>
      <c r="G28" s="873">
        <v>1911.7</v>
      </c>
      <c r="H28" s="873">
        <v>2113.5</v>
      </c>
      <c r="I28" s="884">
        <v>2152.3000000000002</v>
      </c>
    </row>
    <row r="29" spans="2:9" ht="14.25" customHeight="1">
      <c r="B29" s="1210"/>
      <c r="C29" s="469" t="s">
        <v>1098</v>
      </c>
      <c r="D29" s="874"/>
      <c r="E29" s="873"/>
      <c r="F29" s="873"/>
      <c r="G29" s="873"/>
      <c r="H29" s="873"/>
      <c r="I29" s="884">
        <v>3618.7</v>
      </c>
    </row>
    <row r="30" spans="2:9" ht="25.5">
      <c r="B30" s="1210"/>
      <c r="C30" s="469" t="s">
        <v>336</v>
      </c>
      <c r="D30" s="864"/>
      <c r="E30" s="16"/>
      <c r="F30" s="16"/>
      <c r="G30" s="16"/>
      <c r="H30" s="16"/>
      <c r="I30" s="885"/>
    </row>
    <row r="31" spans="2:9" ht="25.5">
      <c r="B31" s="1210">
        <v>5</v>
      </c>
      <c r="C31" s="469" t="s">
        <v>341</v>
      </c>
      <c r="D31" s="864" t="s">
        <v>343</v>
      </c>
      <c r="E31" s="18"/>
      <c r="F31" s="18"/>
      <c r="G31" s="18"/>
      <c r="H31" s="18"/>
      <c r="I31" s="886"/>
    </row>
    <row r="32" spans="2:9" ht="15.75">
      <c r="B32" s="1210"/>
      <c r="C32" s="469" t="s">
        <v>342</v>
      </c>
      <c r="D32" s="864" t="s">
        <v>344</v>
      </c>
      <c r="E32" s="18"/>
      <c r="F32" s="18"/>
      <c r="G32" s="18"/>
      <c r="H32" s="18"/>
      <c r="I32" s="886"/>
    </row>
    <row r="33" spans="2:9" ht="14.25" customHeight="1">
      <c r="B33" s="1210"/>
      <c r="C33" s="603" t="s">
        <v>1299</v>
      </c>
      <c r="D33" s="864"/>
      <c r="E33" s="16"/>
      <c r="F33" s="16"/>
      <c r="G33" s="16"/>
      <c r="H33" s="16"/>
      <c r="I33" s="885"/>
    </row>
    <row r="34" spans="2:9" ht="14.25" customHeight="1">
      <c r="B34" s="1210"/>
      <c r="C34" s="469" t="s">
        <v>1096</v>
      </c>
      <c r="D34" s="874"/>
      <c r="E34" s="873"/>
      <c r="F34" s="873"/>
      <c r="G34" s="873"/>
      <c r="H34" s="873"/>
      <c r="I34" s="884"/>
    </row>
    <row r="35" spans="2:9" ht="14.25" customHeight="1">
      <c r="B35" s="1210"/>
      <c r="C35" s="469" t="s">
        <v>1097</v>
      </c>
      <c r="D35" s="874"/>
      <c r="E35" s="873"/>
      <c r="F35" s="873"/>
      <c r="G35" s="873">
        <v>96</v>
      </c>
      <c r="H35" s="873">
        <v>94</v>
      </c>
      <c r="I35" s="884">
        <v>89</v>
      </c>
    </row>
    <row r="36" spans="2:9" ht="14.25" customHeight="1">
      <c r="B36" s="1210"/>
      <c r="C36" s="469" t="s">
        <v>1098</v>
      </c>
      <c r="D36" s="874"/>
      <c r="E36" s="873"/>
      <c r="F36" s="873"/>
      <c r="G36" s="873">
        <v>234</v>
      </c>
      <c r="H36" s="873">
        <v>230</v>
      </c>
      <c r="I36" s="884">
        <v>222</v>
      </c>
    </row>
    <row r="37" spans="2:9" ht="25.5">
      <c r="B37" s="1210"/>
      <c r="C37" s="469" t="s">
        <v>336</v>
      </c>
      <c r="D37" s="748"/>
      <c r="E37" s="18"/>
      <c r="F37" s="18"/>
      <c r="G37" s="18"/>
      <c r="H37" s="18"/>
      <c r="I37" s="886"/>
    </row>
    <row r="38" spans="2:9" ht="25.5">
      <c r="B38" s="1210">
        <v>6</v>
      </c>
      <c r="C38" s="469" t="s">
        <v>345</v>
      </c>
      <c r="D38" s="864" t="s">
        <v>343</v>
      </c>
      <c r="E38" s="18"/>
      <c r="F38" s="18"/>
      <c r="G38" s="18"/>
      <c r="H38" s="18"/>
      <c r="I38" s="886"/>
    </row>
    <row r="39" spans="2:9" ht="14.25" customHeight="1">
      <c r="B39" s="1210"/>
      <c r="C39" s="603" t="s">
        <v>1299</v>
      </c>
      <c r="D39" s="864"/>
      <c r="E39" s="16"/>
      <c r="F39" s="16"/>
      <c r="G39" s="16"/>
      <c r="H39" s="16"/>
      <c r="I39" s="885"/>
    </row>
    <row r="40" spans="2:9" ht="14.25" customHeight="1">
      <c r="B40" s="1210"/>
      <c r="C40" s="469" t="s">
        <v>1096</v>
      </c>
      <c r="D40" s="874"/>
      <c r="E40" s="873"/>
      <c r="F40" s="873"/>
      <c r="G40" s="873">
        <v>25</v>
      </c>
      <c r="H40" s="873">
        <v>37</v>
      </c>
      <c r="I40" s="884">
        <v>35</v>
      </c>
    </row>
    <row r="41" spans="2:9" ht="14.25" customHeight="1">
      <c r="B41" s="1210"/>
      <c r="C41" s="469" t="s">
        <v>1097</v>
      </c>
      <c r="D41" s="874"/>
      <c r="E41" s="873"/>
      <c r="F41" s="873"/>
      <c r="G41" s="873">
        <v>70</v>
      </c>
      <c r="H41" s="873">
        <v>62</v>
      </c>
      <c r="I41" s="884">
        <v>60</v>
      </c>
    </row>
    <row r="42" spans="2:9" ht="14.25" customHeight="1">
      <c r="B42" s="1210"/>
      <c r="C42" s="469" t="s">
        <v>1098</v>
      </c>
      <c r="D42" s="874"/>
      <c r="E42" s="873"/>
      <c r="F42" s="873"/>
      <c r="G42" s="873">
        <v>80</v>
      </c>
      <c r="H42" s="873">
        <v>78</v>
      </c>
      <c r="I42" s="884">
        <v>65</v>
      </c>
    </row>
    <row r="43" spans="2:9" s="141" customFormat="1" ht="25.5">
      <c r="B43" s="1210"/>
      <c r="C43" s="469" t="s">
        <v>336</v>
      </c>
      <c r="D43" s="748"/>
      <c r="E43" s="18"/>
      <c r="F43" s="18"/>
      <c r="G43" s="18"/>
      <c r="H43" s="18"/>
      <c r="I43" s="886"/>
    </row>
    <row r="44" spans="2:9" ht="14.25" customHeight="1">
      <c r="B44" s="1210">
        <v>7</v>
      </c>
      <c r="C44" s="469" t="s">
        <v>346</v>
      </c>
      <c r="D44" s="469" t="s">
        <v>289</v>
      </c>
      <c r="E44" s="18"/>
      <c r="F44" s="18"/>
      <c r="G44" s="18"/>
      <c r="H44" s="18"/>
      <c r="I44" s="886"/>
    </row>
    <row r="45" spans="2:9" ht="15.75">
      <c r="B45" s="1210"/>
      <c r="C45" s="469" t="s">
        <v>372</v>
      </c>
      <c r="D45" s="469"/>
      <c r="E45" s="18"/>
      <c r="F45" s="18"/>
      <c r="G45" s="18"/>
      <c r="H45" s="18"/>
      <c r="I45" s="886"/>
    </row>
    <row r="46" spans="2:9" ht="14.25" customHeight="1">
      <c r="B46" s="1210"/>
      <c r="C46" s="603" t="s">
        <v>1299</v>
      </c>
      <c r="D46" s="864"/>
      <c r="E46" s="16"/>
      <c r="F46" s="16"/>
      <c r="G46" s="16"/>
      <c r="H46" s="16"/>
      <c r="I46" s="885"/>
    </row>
    <row r="47" spans="2:9" ht="14.25" customHeight="1">
      <c r="B47" s="1210"/>
      <c r="C47" s="469" t="s">
        <v>1096</v>
      </c>
      <c r="D47" s="874"/>
      <c r="E47" s="873"/>
      <c r="F47" s="873"/>
      <c r="G47" s="873"/>
      <c r="H47" s="873"/>
      <c r="I47" s="884"/>
    </row>
    <row r="48" spans="2:9" ht="15.75">
      <c r="B48" s="1210"/>
      <c r="C48" s="469" t="s">
        <v>1097</v>
      </c>
      <c r="D48" s="874"/>
      <c r="E48" s="873"/>
      <c r="F48" s="873"/>
      <c r="G48" s="873">
        <v>2.2999999999999998</v>
      </c>
      <c r="H48" s="873">
        <v>2.2349999999999999</v>
      </c>
      <c r="I48" s="884">
        <v>2.34</v>
      </c>
    </row>
    <row r="49" spans="2:9" ht="14.25" customHeight="1">
      <c r="B49" s="1210"/>
      <c r="C49" s="469" t="s">
        <v>1098</v>
      </c>
      <c r="D49" s="874"/>
      <c r="E49" s="873"/>
      <c r="F49" s="873"/>
      <c r="G49" s="873">
        <v>5.7</v>
      </c>
      <c r="H49" s="873">
        <v>5.9</v>
      </c>
      <c r="I49" s="884">
        <v>5.85</v>
      </c>
    </row>
    <row r="50" spans="2:9" ht="25.5">
      <c r="B50" s="1210"/>
      <c r="C50" s="469" t="s">
        <v>336</v>
      </c>
      <c r="D50" s="469"/>
      <c r="E50" s="18"/>
      <c r="F50" s="18"/>
      <c r="G50" s="18"/>
      <c r="H50" s="18"/>
      <c r="I50" s="886"/>
    </row>
    <row r="51" spans="2:9" ht="14.25" customHeight="1">
      <c r="B51" s="1210">
        <v>8</v>
      </c>
      <c r="C51" s="469" t="s">
        <v>347</v>
      </c>
      <c r="D51" s="469" t="s">
        <v>289</v>
      </c>
      <c r="E51" s="18"/>
      <c r="F51" s="18"/>
      <c r="G51" s="18"/>
      <c r="H51" s="18"/>
      <c r="I51" s="886"/>
    </row>
    <row r="52" spans="2:9" ht="14.25" customHeight="1">
      <c r="B52" s="1210"/>
      <c r="C52" s="603" t="s">
        <v>1299</v>
      </c>
      <c r="D52" s="864"/>
      <c r="E52" s="16"/>
      <c r="F52" s="16"/>
      <c r="G52" s="16"/>
      <c r="H52" s="16"/>
      <c r="I52" s="885"/>
    </row>
    <row r="53" spans="2:9" ht="15.75">
      <c r="B53" s="1210"/>
      <c r="C53" s="469" t="s">
        <v>1300</v>
      </c>
      <c r="D53" s="874"/>
      <c r="E53" s="873"/>
      <c r="F53" s="873"/>
      <c r="G53" s="873"/>
      <c r="H53" s="873"/>
      <c r="I53" s="884"/>
    </row>
    <row r="54" spans="2:9" ht="14.25" customHeight="1">
      <c r="B54" s="1210"/>
      <c r="C54" s="469" t="s">
        <v>1097</v>
      </c>
      <c r="D54" s="874"/>
      <c r="E54" s="873"/>
      <c r="F54" s="873"/>
      <c r="G54" s="873"/>
      <c r="H54" s="873"/>
      <c r="I54" s="884"/>
    </row>
    <row r="55" spans="2:9" ht="14.25" customHeight="1">
      <c r="B55" s="1210"/>
      <c r="C55" s="469" t="s">
        <v>1098</v>
      </c>
      <c r="D55" s="874"/>
      <c r="E55" s="873"/>
      <c r="F55" s="873"/>
      <c r="G55" s="873"/>
      <c r="H55" s="873"/>
      <c r="I55" s="884"/>
    </row>
    <row r="56" spans="2:9" ht="25.5">
      <c r="B56" s="1210"/>
      <c r="C56" s="469" t="s">
        <v>336</v>
      </c>
      <c r="D56" s="469"/>
      <c r="E56" s="18"/>
      <c r="F56" s="18"/>
      <c r="G56" s="18"/>
      <c r="H56" s="18"/>
      <c r="I56" s="886"/>
    </row>
    <row r="57" spans="2:9" ht="14.25" customHeight="1">
      <c r="B57" s="1210">
        <v>9</v>
      </c>
      <c r="C57" s="469" t="s">
        <v>348</v>
      </c>
      <c r="D57" s="864" t="s">
        <v>343</v>
      </c>
      <c r="E57" s="18"/>
      <c r="F57" s="18"/>
      <c r="G57" s="18"/>
      <c r="H57" s="18"/>
      <c r="I57" s="886"/>
    </row>
    <row r="58" spans="2:9" ht="14.25" customHeight="1">
      <c r="B58" s="1210"/>
      <c r="C58" s="603" t="s">
        <v>1299</v>
      </c>
      <c r="D58" s="864"/>
      <c r="E58" s="16"/>
      <c r="F58" s="16"/>
      <c r="G58" s="16"/>
      <c r="H58" s="16"/>
      <c r="I58" s="885"/>
    </row>
    <row r="59" spans="2:9" ht="18" customHeight="1">
      <c r="B59" s="1210"/>
      <c r="C59" s="469" t="s">
        <v>1096</v>
      </c>
      <c r="D59" s="874"/>
      <c r="E59" s="873"/>
      <c r="F59" s="873"/>
      <c r="G59" s="873"/>
      <c r="H59" s="873"/>
      <c r="I59" s="884"/>
    </row>
    <row r="60" spans="2:9" ht="15.75">
      <c r="B60" s="1210"/>
      <c r="C60" s="469" t="s">
        <v>1097</v>
      </c>
      <c r="D60" s="874"/>
      <c r="E60" s="873"/>
      <c r="F60" s="873"/>
      <c r="G60" s="873"/>
      <c r="H60" s="873"/>
      <c r="I60" s="884"/>
    </row>
    <row r="61" spans="2:9" ht="14.25" customHeight="1">
      <c r="B61" s="1210"/>
      <c r="C61" s="469" t="s">
        <v>1098</v>
      </c>
      <c r="D61" s="874"/>
      <c r="E61" s="873"/>
      <c r="F61" s="873"/>
      <c r="G61" s="873"/>
      <c r="H61" s="873"/>
      <c r="I61" s="884"/>
    </row>
    <row r="62" spans="2:9" ht="36" customHeight="1">
      <c r="B62" s="1210"/>
      <c r="C62" s="469" t="s">
        <v>1099</v>
      </c>
      <c r="D62" s="748"/>
      <c r="E62" s="18"/>
      <c r="F62" s="18"/>
      <c r="G62" s="18"/>
      <c r="H62" s="18"/>
      <c r="I62" s="886"/>
    </row>
    <row r="63" spans="2:9" ht="14.25" customHeight="1">
      <c r="B63" s="1209">
        <v>10</v>
      </c>
      <c r="C63" s="469" t="s">
        <v>349</v>
      </c>
      <c r="D63" s="864" t="s">
        <v>343</v>
      </c>
      <c r="E63" s="18"/>
      <c r="F63" s="18"/>
      <c r="G63" s="18"/>
      <c r="H63" s="18"/>
      <c r="I63" s="886"/>
    </row>
    <row r="64" spans="2:9" ht="15.75">
      <c r="B64" s="1209"/>
      <c r="C64" s="603" t="s">
        <v>1299</v>
      </c>
      <c r="D64" s="864"/>
      <c r="E64" s="16"/>
      <c r="F64" s="16"/>
      <c r="G64" s="16"/>
      <c r="H64" s="16"/>
      <c r="I64" s="885"/>
    </row>
    <row r="65" spans="2:9" ht="15.75">
      <c r="B65" s="1209"/>
      <c r="C65" s="469" t="s">
        <v>1096</v>
      </c>
      <c r="D65" s="874"/>
      <c r="E65" s="873"/>
      <c r="F65" s="873"/>
      <c r="G65" s="873"/>
      <c r="H65" s="873"/>
      <c r="I65" s="884"/>
    </row>
    <row r="66" spans="2:9" ht="16.5" customHeight="1">
      <c r="B66" s="1209"/>
      <c r="C66" s="469" t="s">
        <v>1097</v>
      </c>
      <c r="D66" s="874"/>
      <c r="E66" s="873"/>
      <c r="F66" s="873"/>
      <c r="G66" s="873"/>
      <c r="H66" s="873"/>
      <c r="I66" s="884"/>
    </row>
    <row r="67" spans="2:9" ht="15.75">
      <c r="B67" s="1209"/>
      <c r="C67" s="469" t="s">
        <v>1098</v>
      </c>
      <c r="D67" s="874"/>
      <c r="E67" s="873"/>
      <c r="F67" s="873"/>
      <c r="G67" s="873"/>
      <c r="H67" s="873"/>
      <c r="I67" s="884"/>
    </row>
    <row r="68" spans="2:9" ht="25.5">
      <c r="B68" s="1209"/>
      <c r="C68" s="469" t="s">
        <v>336</v>
      </c>
      <c r="D68" s="748"/>
      <c r="E68" s="18"/>
      <c r="F68" s="18"/>
      <c r="G68" s="18"/>
      <c r="H68" s="18"/>
      <c r="I68" s="886"/>
    </row>
    <row r="69" spans="2:9" ht="25.5">
      <c r="B69" s="1209">
        <v>11</v>
      </c>
      <c r="C69" s="747" t="s">
        <v>350</v>
      </c>
      <c r="D69" s="469" t="s">
        <v>356</v>
      </c>
      <c r="E69" s="18"/>
      <c r="F69" s="18"/>
      <c r="G69" s="18"/>
      <c r="H69" s="18"/>
      <c r="I69" s="886"/>
    </row>
    <row r="70" spans="2:9" ht="15.75">
      <c r="B70" s="1209"/>
      <c r="C70" s="603" t="s">
        <v>1299</v>
      </c>
      <c r="D70" s="864"/>
      <c r="E70" s="16"/>
      <c r="F70" s="16"/>
      <c r="G70" s="16"/>
      <c r="H70" s="16"/>
      <c r="I70" s="885"/>
    </row>
    <row r="71" spans="2:9" ht="15.75">
      <c r="B71" s="1209"/>
      <c r="C71" s="469" t="s">
        <v>1096</v>
      </c>
      <c r="D71" s="874"/>
      <c r="E71" s="873"/>
      <c r="F71" s="873"/>
      <c r="G71" s="873">
        <v>2.9</v>
      </c>
      <c r="H71" s="873">
        <v>2.2999999999999998</v>
      </c>
      <c r="I71" s="884">
        <v>1.47</v>
      </c>
    </row>
    <row r="72" spans="2:9" ht="16.5" customHeight="1">
      <c r="B72" s="1209"/>
      <c r="C72" s="469" t="s">
        <v>1097</v>
      </c>
      <c r="D72" s="874"/>
      <c r="E72" s="873"/>
      <c r="F72" s="873"/>
      <c r="G72" s="873">
        <v>6.6</v>
      </c>
      <c r="H72" s="873">
        <v>4.4000000000000004</v>
      </c>
      <c r="I72" s="884">
        <v>2.33</v>
      </c>
    </row>
    <row r="73" spans="2:9" ht="15.75">
      <c r="B73" s="1209"/>
      <c r="C73" s="469" t="s">
        <v>1098</v>
      </c>
      <c r="D73" s="874"/>
      <c r="E73" s="873"/>
      <c r="F73" s="873"/>
      <c r="G73" s="873">
        <v>9.06</v>
      </c>
      <c r="H73" s="873">
        <v>5.2</v>
      </c>
      <c r="I73" s="884">
        <v>3.72</v>
      </c>
    </row>
    <row r="74" spans="2:9" ht="16.5">
      <c r="B74" s="1209"/>
      <c r="C74" s="875"/>
      <c r="D74" s="469"/>
      <c r="E74" s="18"/>
      <c r="F74" s="18"/>
      <c r="G74" s="18"/>
      <c r="H74" s="18"/>
      <c r="I74" s="886"/>
    </row>
    <row r="75" spans="2:9" ht="14.25" customHeight="1">
      <c r="B75" s="1209"/>
      <c r="C75" s="747" t="s">
        <v>351</v>
      </c>
      <c r="D75" s="469"/>
      <c r="E75" s="18"/>
      <c r="F75" s="18"/>
      <c r="G75" s="18"/>
      <c r="H75" s="18"/>
      <c r="I75" s="886"/>
    </row>
    <row r="76" spans="2:9" ht="15.75">
      <c r="B76" s="1209"/>
      <c r="C76" s="603" t="s">
        <v>1299</v>
      </c>
      <c r="D76" s="864"/>
      <c r="E76" s="16"/>
      <c r="F76" s="16"/>
      <c r="G76" s="16"/>
      <c r="H76" s="16"/>
      <c r="I76" s="885"/>
    </row>
    <row r="77" spans="2:9" ht="15.75">
      <c r="B77" s="1209"/>
      <c r="C77" s="469" t="s">
        <v>1096</v>
      </c>
      <c r="D77" s="874"/>
      <c r="E77" s="873"/>
      <c r="F77" s="873"/>
      <c r="G77" s="873"/>
      <c r="H77" s="873"/>
      <c r="I77" s="884"/>
    </row>
    <row r="78" spans="2:9" ht="16.5" customHeight="1">
      <c r="B78" s="1209"/>
      <c r="C78" s="469" t="s">
        <v>1097</v>
      </c>
      <c r="D78" s="874"/>
      <c r="E78" s="873"/>
      <c r="F78" s="873"/>
      <c r="G78" s="873">
        <v>4.5</v>
      </c>
      <c r="H78" s="873">
        <v>4.3</v>
      </c>
      <c r="I78" s="884">
        <v>3.2</v>
      </c>
    </row>
    <row r="79" spans="2:9" ht="15.75">
      <c r="B79" s="1209"/>
      <c r="C79" s="469" t="s">
        <v>1098</v>
      </c>
      <c r="D79" s="874"/>
      <c r="E79" s="873"/>
      <c r="F79" s="873"/>
      <c r="G79" s="873">
        <v>3.9</v>
      </c>
      <c r="H79" s="873">
        <v>3.7</v>
      </c>
      <c r="I79" s="884">
        <v>3.3</v>
      </c>
    </row>
    <row r="80" spans="2:9" ht="14.25" customHeight="1">
      <c r="B80" s="1209"/>
      <c r="C80" s="747" t="s">
        <v>352</v>
      </c>
      <c r="D80" s="469"/>
      <c r="E80" s="18"/>
      <c r="F80" s="18"/>
      <c r="G80" s="18"/>
      <c r="H80" s="18"/>
      <c r="I80" s="886"/>
    </row>
    <row r="81" spans="2:12" ht="14.25" customHeight="1">
      <c r="B81" s="1209"/>
      <c r="C81" s="603" t="s">
        <v>353</v>
      </c>
      <c r="D81" s="469"/>
      <c r="E81" s="18"/>
      <c r="F81" s="18"/>
      <c r="G81" s="18"/>
      <c r="H81" s="18"/>
      <c r="I81" s="886"/>
    </row>
    <row r="82" spans="2:12" ht="14.25" customHeight="1">
      <c r="B82" s="1209"/>
      <c r="C82" s="603" t="s">
        <v>354</v>
      </c>
      <c r="D82" s="469"/>
      <c r="E82" s="18"/>
      <c r="F82" s="18"/>
      <c r="G82" s="18"/>
      <c r="H82" s="18"/>
      <c r="I82" s="886"/>
    </row>
    <row r="83" spans="2:12" ht="14.25" customHeight="1">
      <c r="B83" s="1209"/>
      <c r="C83" s="603" t="s">
        <v>355</v>
      </c>
      <c r="D83" s="469"/>
      <c r="E83" s="18"/>
      <c r="F83" s="18"/>
      <c r="G83" s="18"/>
      <c r="H83" s="18"/>
      <c r="I83" s="886"/>
    </row>
    <row r="84" spans="2:12" ht="14.25" customHeight="1">
      <c r="B84" s="1209"/>
      <c r="C84" s="469" t="s">
        <v>1098</v>
      </c>
      <c r="D84" s="469"/>
      <c r="E84" s="18"/>
      <c r="F84" s="18"/>
      <c r="G84" s="18"/>
      <c r="H84" s="18"/>
      <c r="I84" s="886"/>
    </row>
    <row r="85" spans="2:12" ht="25.5">
      <c r="B85" s="1209"/>
      <c r="C85" s="469" t="s">
        <v>336</v>
      </c>
      <c r="D85" s="469"/>
      <c r="E85" s="18"/>
      <c r="F85" s="18"/>
      <c r="G85" s="18"/>
      <c r="H85" s="18"/>
      <c r="I85" s="886"/>
      <c r="L85" s="33">
        <f>79-68</f>
        <v>11</v>
      </c>
    </row>
    <row r="86" spans="2:12" ht="14.25" customHeight="1">
      <c r="B86" s="1209">
        <v>12</v>
      </c>
      <c r="C86" s="876" t="s">
        <v>357</v>
      </c>
      <c r="D86" s="864" t="s">
        <v>359</v>
      </c>
      <c r="E86" s="18"/>
      <c r="F86" s="18"/>
      <c r="G86" s="18"/>
      <c r="H86" s="18"/>
      <c r="I86" s="886"/>
      <c r="L86" s="33">
        <f>+L85*75</f>
        <v>825</v>
      </c>
    </row>
    <row r="87" spans="2:12" ht="15.75">
      <c r="B87" s="1209"/>
      <c r="C87" s="876" t="s">
        <v>1100</v>
      </c>
      <c r="D87" s="864" t="s">
        <v>360</v>
      </c>
      <c r="E87" s="18"/>
      <c r="F87" s="18"/>
      <c r="G87" s="18"/>
      <c r="H87" s="18"/>
      <c r="I87" s="886"/>
    </row>
    <row r="88" spans="2:12" ht="14.25" customHeight="1">
      <c r="B88" s="1209"/>
      <c r="C88" s="603" t="s">
        <v>353</v>
      </c>
      <c r="D88" s="469"/>
      <c r="E88" s="18"/>
      <c r="F88" s="18"/>
      <c r="G88" s="18"/>
      <c r="H88" s="18"/>
      <c r="I88" s="886"/>
    </row>
    <row r="89" spans="2:12" ht="14.25" customHeight="1">
      <c r="B89" s="1209"/>
      <c r="C89" s="603" t="s">
        <v>354</v>
      </c>
      <c r="D89" s="469"/>
      <c r="E89" s="18"/>
      <c r="F89" s="18"/>
      <c r="G89" s="18"/>
      <c r="H89" s="18"/>
      <c r="I89" s="886"/>
    </row>
    <row r="90" spans="2:12" ht="14.25" customHeight="1">
      <c r="B90" s="1209"/>
      <c r="C90" s="603" t="s">
        <v>355</v>
      </c>
      <c r="D90" s="469"/>
      <c r="E90" s="18"/>
      <c r="F90" s="18"/>
      <c r="G90" s="18"/>
      <c r="H90" s="18"/>
      <c r="I90" s="886"/>
    </row>
    <row r="91" spans="2:12" ht="14.25" customHeight="1">
      <c r="B91" s="1209"/>
      <c r="C91" s="469" t="s">
        <v>1098</v>
      </c>
      <c r="D91" s="469"/>
      <c r="E91" s="18"/>
      <c r="F91" s="18"/>
      <c r="G91" s="18"/>
      <c r="H91" s="18"/>
      <c r="I91" s="886"/>
    </row>
    <row r="92" spans="2:12" ht="15.75">
      <c r="B92" s="1209"/>
      <c r="C92" s="877" t="s">
        <v>358</v>
      </c>
      <c r="D92" s="748"/>
      <c r="E92" s="18"/>
      <c r="F92" s="18"/>
      <c r="G92" s="18"/>
      <c r="H92" s="18"/>
      <c r="I92" s="886"/>
    </row>
    <row r="93" spans="2:12" ht="14.25" customHeight="1">
      <c r="B93" s="1209"/>
      <c r="C93" s="603" t="s">
        <v>353</v>
      </c>
      <c r="D93" s="469"/>
      <c r="E93" s="18"/>
      <c r="F93" s="18"/>
      <c r="G93" s="18"/>
      <c r="H93" s="18"/>
      <c r="I93" s="886"/>
    </row>
    <row r="94" spans="2:12" ht="14.25" customHeight="1">
      <c r="B94" s="1209"/>
      <c r="C94" s="603" t="s">
        <v>354</v>
      </c>
      <c r="D94" s="469"/>
      <c r="E94" s="18"/>
      <c r="F94" s="18"/>
      <c r="G94" s="18"/>
      <c r="H94" s="18"/>
      <c r="I94" s="886"/>
    </row>
    <row r="95" spans="2:12" ht="14.25" customHeight="1">
      <c r="B95" s="1209"/>
      <c r="C95" s="603" t="s">
        <v>355</v>
      </c>
      <c r="D95" s="469"/>
      <c r="E95" s="18"/>
      <c r="F95" s="18"/>
      <c r="G95" s="18"/>
      <c r="H95" s="18"/>
      <c r="I95" s="886"/>
    </row>
    <row r="96" spans="2:12" ht="14.25" customHeight="1">
      <c r="B96" s="1209"/>
      <c r="C96" s="469" t="s">
        <v>1098</v>
      </c>
      <c r="D96" s="469"/>
      <c r="E96" s="18"/>
      <c r="F96" s="18"/>
      <c r="G96" s="18"/>
      <c r="H96" s="18"/>
      <c r="I96" s="886"/>
    </row>
    <row r="97" spans="2:9" ht="25.5">
      <c r="B97" s="1209"/>
      <c r="C97" s="878" t="s">
        <v>368</v>
      </c>
      <c r="D97" s="748"/>
      <c r="E97" s="18"/>
      <c r="F97" s="18"/>
      <c r="G97" s="18"/>
      <c r="H97" s="18"/>
      <c r="I97" s="886"/>
    </row>
    <row r="98" spans="2:9" ht="14.25" customHeight="1">
      <c r="B98" s="1209"/>
      <c r="C98" s="603" t="s">
        <v>353</v>
      </c>
      <c r="D98" s="469"/>
      <c r="E98" s="18"/>
      <c r="F98" s="18"/>
      <c r="G98" s="18"/>
      <c r="H98" s="18"/>
      <c r="I98" s="886"/>
    </row>
    <row r="99" spans="2:9" ht="14.25" customHeight="1">
      <c r="B99" s="1209"/>
      <c r="C99" s="603" t="s">
        <v>354</v>
      </c>
      <c r="D99" s="469"/>
      <c r="E99" s="18"/>
      <c r="F99" s="18"/>
      <c r="G99" s="18"/>
      <c r="H99" s="18"/>
      <c r="I99" s="886"/>
    </row>
    <row r="100" spans="2:9" ht="14.25" customHeight="1">
      <c r="B100" s="1209"/>
      <c r="C100" s="603" t="s">
        <v>355</v>
      </c>
      <c r="D100" s="469"/>
      <c r="E100" s="18"/>
      <c r="F100" s="18"/>
      <c r="G100" s="18"/>
      <c r="H100" s="18"/>
      <c r="I100" s="886"/>
    </row>
    <row r="101" spans="2:9" ht="14.25" customHeight="1">
      <c r="B101" s="1209"/>
      <c r="C101" s="469" t="s">
        <v>1098</v>
      </c>
      <c r="D101" s="469"/>
      <c r="E101" s="18"/>
      <c r="F101" s="18"/>
      <c r="G101" s="18"/>
      <c r="H101" s="18"/>
      <c r="I101" s="886"/>
    </row>
    <row r="102" spans="2:9" ht="14.25" customHeight="1">
      <c r="B102" s="1209">
        <v>13</v>
      </c>
      <c r="C102" s="469" t="s">
        <v>361</v>
      </c>
      <c r="D102" s="18"/>
      <c r="E102" s="18"/>
      <c r="F102" s="18"/>
      <c r="G102" s="18"/>
      <c r="H102" s="18"/>
      <c r="I102" s="886"/>
    </row>
    <row r="103" spans="2:9" ht="14.25" customHeight="1">
      <c r="B103" s="1209"/>
      <c r="C103" s="603" t="s">
        <v>353</v>
      </c>
      <c r="D103" s="18"/>
      <c r="E103" s="18"/>
      <c r="F103" s="18"/>
      <c r="G103" s="18"/>
      <c r="H103" s="18"/>
      <c r="I103" s="886"/>
    </row>
    <row r="104" spans="2:9" ht="14.25" customHeight="1">
      <c r="B104" s="1209"/>
      <c r="C104" s="603" t="s">
        <v>354</v>
      </c>
      <c r="D104" s="18"/>
      <c r="E104" s="18"/>
      <c r="F104" s="18"/>
      <c r="G104" s="18"/>
      <c r="H104" s="18"/>
      <c r="I104" s="886"/>
    </row>
    <row r="105" spans="2:9" ht="14.25" customHeight="1">
      <c r="B105" s="1209"/>
      <c r="C105" s="603" t="s">
        <v>355</v>
      </c>
      <c r="D105" s="18"/>
      <c r="E105" s="18"/>
      <c r="F105" s="18"/>
      <c r="G105" s="18"/>
      <c r="H105" s="18"/>
      <c r="I105" s="886"/>
    </row>
    <row r="106" spans="2:9" ht="14.25" customHeight="1">
      <c r="B106" s="1209"/>
      <c r="C106" s="469" t="s">
        <v>1098</v>
      </c>
      <c r="D106" s="18"/>
      <c r="E106" s="18"/>
      <c r="F106" s="18"/>
      <c r="G106" s="18"/>
      <c r="H106" s="18"/>
      <c r="I106" s="886"/>
    </row>
    <row r="107" spans="2:9" ht="14.25" customHeight="1">
      <c r="B107" s="1209"/>
      <c r="C107" s="469" t="s">
        <v>362</v>
      </c>
      <c r="D107" s="18"/>
      <c r="E107" s="18"/>
      <c r="F107" s="18"/>
      <c r="G107" s="18"/>
      <c r="H107" s="18"/>
      <c r="I107" s="886"/>
    </row>
    <row r="108" spans="2:9" ht="15" customHeight="1">
      <c r="B108" s="1209"/>
      <c r="C108" s="469" t="s">
        <v>363</v>
      </c>
      <c r="D108" s="18"/>
      <c r="E108" s="18"/>
      <c r="F108" s="18"/>
      <c r="G108" s="18"/>
      <c r="H108" s="18"/>
      <c r="I108" s="886"/>
    </row>
    <row r="109" spans="2:9" ht="15.75">
      <c r="B109" s="1209">
        <v>14</v>
      </c>
      <c r="C109" s="469" t="s">
        <v>364</v>
      </c>
      <c r="D109" s="864" t="s">
        <v>359</v>
      </c>
      <c r="E109" s="18"/>
      <c r="F109" s="18"/>
      <c r="G109" s="18"/>
      <c r="H109" s="18"/>
      <c r="I109" s="886"/>
    </row>
    <row r="110" spans="2:9" ht="15.75">
      <c r="B110" s="1209"/>
      <c r="C110" s="879" t="s">
        <v>1101</v>
      </c>
      <c r="D110" s="864" t="s">
        <v>360</v>
      </c>
      <c r="E110" s="18"/>
      <c r="F110" s="18"/>
      <c r="G110" s="18"/>
      <c r="H110" s="18"/>
      <c r="I110" s="886"/>
    </row>
    <row r="111" spans="2:9" ht="14.25" customHeight="1">
      <c r="B111" s="1209"/>
      <c r="C111" s="603" t="s">
        <v>353</v>
      </c>
      <c r="D111" s="18"/>
      <c r="E111" s="18"/>
      <c r="F111" s="18"/>
      <c r="G111" s="18"/>
      <c r="H111" s="18"/>
      <c r="I111" s="886"/>
    </row>
    <row r="112" spans="2:9" ht="14.25" customHeight="1">
      <c r="B112" s="1209"/>
      <c r="C112" s="603" t="s">
        <v>354</v>
      </c>
      <c r="D112" s="18"/>
      <c r="E112" s="18"/>
      <c r="F112" s="18"/>
      <c r="G112" s="18"/>
      <c r="H112" s="18"/>
      <c r="I112" s="886"/>
    </row>
    <row r="113" spans="2:9" ht="14.25" customHeight="1">
      <c r="B113" s="1209"/>
      <c r="C113" s="603" t="s">
        <v>355</v>
      </c>
      <c r="D113" s="18"/>
      <c r="E113" s="18"/>
      <c r="F113" s="18"/>
      <c r="G113" s="18"/>
      <c r="H113" s="18"/>
      <c r="I113" s="886"/>
    </row>
    <row r="114" spans="2:9" ht="14.25" customHeight="1">
      <c r="B114" s="1209"/>
      <c r="C114" s="469" t="s">
        <v>1098</v>
      </c>
      <c r="D114" s="18"/>
      <c r="E114" s="18"/>
      <c r="F114" s="18"/>
      <c r="G114" s="18"/>
      <c r="H114" s="18"/>
      <c r="I114" s="886"/>
    </row>
    <row r="115" spans="2:9" ht="15" customHeight="1">
      <c r="B115" s="1209"/>
      <c r="C115" s="469" t="s">
        <v>365</v>
      </c>
      <c r="D115" s="748"/>
      <c r="E115" s="18"/>
      <c r="F115" s="18"/>
      <c r="G115" s="18"/>
      <c r="H115" s="18"/>
      <c r="I115" s="886"/>
    </row>
    <row r="116" spans="2:9" ht="14.25" customHeight="1">
      <c r="B116" s="1209"/>
      <c r="C116" s="603" t="s">
        <v>353</v>
      </c>
      <c r="D116" s="18"/>
      <c r="E116" s="18"/>
      <c r="F116" s="18"/>
      <c r="G116" s="18"/>
      <c r="H116" s="18"/>
      <c r="I116" s="886"/>
    </row>
    <row r="117" spans="2:9" ht="14.25" customHeight="1">
      <c r="B117" s="1209"/>
      <c r="C117" s="603" t="s">
        <v>354</v>
      </c>
      <c r="D117" s="18"/>
      <c r="E117" s="18"/>
      <c r="F117" s="18"/>
      <c r="G117" s="18"/>
      <c r="H117" s="18"/>
      <c r="I117" s="886"/>
    </row>
    <row r="118" spans="2:9" ht="14.25" customHeight="1">
      <c r="B118" s="1209"/>
      <c r="C118" s="603" t="s">
        <v>355</v>
      </c>
      <c r="D118" s="18"/>
      <c r="E118" s="18"/>
      <c r="F118" s="18"/>
      <c r="G118" s="18"/>
      <c r="H118" s="18"/>
      <c r="I118" s="886"/>
    </row>
    <row r="119" spans="2:9" ht="14.25" customHeight="1">
      <c r="B119" s="1209"/>
      <c r="C119" s="469" t="s">
        <v>1098</v>
      </c>
      <c r="D119" s="18"/>
      <c r="E119" s="18"/>
      <c r="F119" s="18"/>
      <c r="G119" s="18"/>
      <c r="H119" s="18"/>
      <c r="I119" s="886"/>
    </row>
    <row r="120" spans="2:9" ht="15" customHeight="1">
      <c r="B120" s="1209"/>
      <c r="C120" s="747" t="s">
        <v>366</v>
      </c>
      <c r="D120" s="748"/>
      <c r="E120" s="18"/>
      <c r="F120" s="18"/>
      <c r="G120" s="18"/>
      <c r="H120" s="18"/>
      <c r="I120" s="886"/>
    </row>
    <row r="121" spans="2:9" ht="14.25" customHeight="1">
      <c r="B121" s="1209"/>
      <c r="C121" s="603" t="s">
        <v>353</v>
      </c>
      <c r="D121" s="18"/>
      <c r="E121" s="18"/>
      <c r="F121" s="18"/>
      <c r="G121" s="18"/>
      <c r="H121" s="18"/>
      <c r="I121" s="886"/>
    </row>
    <row r="122" spans="2:9" ht="15.75">
      <c r="B122" s="1209"/>
      <c r="C122" s="603" t="s">
        <v>354</v>
      </c>
      <c r="D122" s="18"/>
      <c r="E122" s="18"/>
      <c r="F122" s="18"/>
      <c r="G122" s="18"/>
      <c r="H122" s="18"/>
      <c r="I122" s="886"/>
    </row>
    <row r="123" spans="2:9" ht="14.25" customHeight="1">
      <c r="B123" s="1209"/>
      <c r="C123" s="603" t="s">
        <v>355</v>
      </c>
      <c r="D123" s="18"/>
      <c r="E123" s="18"/>
      <c r="F123" s="18"/>
      <c r="G123" s="18"/>
      <c r="H123" s="18"/>
      <c r="I123" s="886"/>
    </row>
    <row r="124" spans="2:9" ht="14.25" customHeight="1">
      <c r="B124" s="1209"/>
      <c r="C124" s="469" t="s">
        <v>1098</v>
      </c>
      <c r="D124" s="18"/>
      <c r="E124" s="18"/>
      <c r="F124" s="18"/>
      <c r="G124" s="18"/>
      <c r="H124" s="18"/>
      <c r="I124" s="886"/>
    </row>
    <row r="125" spans="2:9" ht="14.25" customHeight="1">
      <c r="B125" s="1209">
        <v>15</v>
      </c>
      <c r="C125" s="469" t="s">
        <v>361</v>
      </c>
      <c r="D125" s="18"/>
      <c r="E125" s="18"/>
      <c r="F125" s="18"/>
      <c r="G125" s="18"/>
      <c r="H125" s="18"/>
      <c r="I125" s="886"/>
    </row>
    <row r="126" spans="2:9" ht="14.25" customHeight="1">
      <c r="B126" s="1209"/>
      <c r="C126" s="603" t="s">
        <v>353</v>
      </c>
      <c r="D126" s="18"/>
      <c r="E126" s="18"/>
      <c r="F126" s="18"/>
      <c r="G126" s="18"/>
      <c r="H126" s="18"/>
      <c r="I126" s="886"/>
    </row>
    <row r="127" spans="2:9" ht="15.75">
      <c r="B127" s="1209"/>
      <c r="C127" s="603" t="s">
        <v>354</v>
      </c>
      <c r="D127" s="18"/>
      <c r="E127" s="18"/>
      <c r="F127" s="18"/>
      <c r="G127" s="18"/>
      <c r="H127" s="18"/>
      <c r="I127" s="886"/>
    </row>
    <row r="128" spans="2:9" ht="14.25" customHeight="1">
      <c r="B128" s="1209"/>
      <c r="C128" s="603" t="s">
        <v>355</v>
      </c>
      <c r="D128" s="18"/>
      <c r="E128" s="18"/>
      <c r="F128" s="18"/>
      <c r="G128" s="18"/>
      <c r="H128" s="18"/>
      <c r="I128" s="886"/>
    </row>
    <row r="129" spans="2:11" ht="14.25" customHeight="1">
      <c r="B129" s="1209"/>
      <c r="C129" s="469" t="s">
        <v>1098</v>
      </c>
      <c r="D129" s="18"/>
      <c r="E129" s="18"/>
      <c r="F129" s="18"/>
      <c r="G129" s="18"/>
      <c r="H129" s="18"/>
      <c r="I129" s="886"/>
    </row>
    <row r="130" spans="2:11" ht="15">
      <c r="B130" s="887" t="s">
        <v>367</v>
      </c>
      <c r="C130" s="50"/>
      <c r="D130" s="127"/>
      <c r="E130" s="50"/>
      <c r="F130" s="50"/>
      <c r="G130" s="50"/>
      <c r="H130" s="50"/>
      <c r="I130" s="36"/>
    </row>
    <row r="131" spans="2:11">
      <c r="B131" s="148"/>
      <c r="C131" s="78"/>
      <c r="D131" s="75"/>
      <c r="E131" s="35"/>
      <c r="F131" s="35"/>
      <c r="G131" s="35"/>
      <c r="H131" s="35"/>
      <c r="I131" s="36"/>
    </row>
    <row r="132" spans="2:11" ht="15" customHeight="1">
      <c r="B132" s="1203"/>
      <c r="C132" s="1204"/>
      <c r="D132" s="1204"/>
      <c r="E132" s="1204"/>
      <c r="F132" s="1204"/>
      <c r="G132" s="1204"/>
      <c r="H132" s="1204"/>
      <c r="I132" s="1205"/>
    </row>
    <row r="133" spans="2:11" s="64" customFormat="1" ht="15.75" customHeight="1">
      <c r="B133" s="1203"/>
      <c r="C133" s="1206" t="s">
        <v>369</v>
      </c>
      <c r="D133" s="1206"/>
      <c r="E133" s="1206"/>
      <c r="F133" s="1206"/>
      <c r="G133" s="1206"/>
      <c r="H133" s="1206"/>
      <c r="I133" s="1207"/>
    </row>
    <row r="134" spans="2:11" s="64" customFormat="1" ht="34.5" customHeight="1">
      <c r="B134" s="888" t="s">
        <v>116</v>
      </c>
      <c r="C134" s="878" t="s">
        <v>1</v>
      </c>
      <c r="D134" s="878" t="s">
        <v>2</v>
      </c>
      <c r="E134" s="881" t="s">
        <v>3</v>
      </c>
      <c r="F134" s="881" t="s">
        <v>4</v>
      </c>
      <c r="G134" s="878" t="s">
        <v>5</v>
      </c>
      <c r="H134" s="881" t="s">
        <v>6</v>
      </c>
      <c r="I134" s="882" t="s">
        <v>0</v>
      </c>
    </row>
    <row r="135" spans="2:11" ht="25.5" customHeight="1">
      <c r="B135" s="133">
        <v>1</v>
      </c>
      <c r="C135" s="469" t="s">
        <v>1301</v>
      </c>
      <c r="D135" s="469" t="s">
        <v>1302</v>
      </c>
      <c r="E135" s="18"/>
      <c r="F135" s="18"/>
      <c r="G135" s="18"/>
      <c r="H135" s="18"/>
      <c r="I135" s="886"/>
    </row>
    <row r="136" spans="2:11" ht="14.25" customHeight="1">
      <c r="B136" s="1208">
        <v>2</v>
      </c>
      <c r="C136" s="1204" t="s">
        <v>1303</v>
      </c>
      <c r="D136" s="1204" t="s">
        <v>343</v>
      </c>
      <c r="E136" s="1204"/>
      <c r="F136" s="1204"/>
      <c r="G136" s="1204"/>
      <c r="H136" s="1204"/>
      <c r="I136" s="1205"/>
    </row>
    <row r="137" spans="2:11" ht="15" customHeight="1">
      <c r="B137" s="1208" t="s">
        <v>370</v>
      </c>
      <c r="C137" s="1204"/>
      <c r="D137" s="1204" t="s">
        <v>344</v>
      </c>
      <c r="E137" s="1204"/>
      <c r="F137" s="1204"/>
      <c r="G137" s="1204"/>
      <c r="H137" s="1204"/>
      <c r="I137" s="1205"/>
    </row>
    <row r="138" spans="2:11" ht="14.25" customHeight="1">
      <c r="B138" s="1210">
        <v>3</v>
      </c>
      <c r="C138" s="469" t="s">
        <v>371</v>
      </c>
      <c r="D138" s="1211" t="s">
        <v>289</v>
      </c>
      <c r="E138" s="1204"/>
      <c r="F138" s="1204"/>
      <c r="G138" s="1204"/>
      <c r="H138" s="1204"/>
      <c r="I138" s="1205"/>
    </row>
    <row r="139" spans="2:11" ht="15" customHeight="1">
      <c r="B139" s="1210"/>
      <c r="C139" s="469" t="s">
        <v>372</v>
      </c>
      <c r="D139" s="1211"/>
      <c r="E139" s="1204"/>
      <c r="F139" s="1204"/>
      <c r="G139" s="1204"/>
      <c r="H139" s="1204"/>
      <c r="I139" s="1205"/>
    </row>
    <row r="140" spans="2:11" ht="15.75">
      <c r="B140" s="133">
        <v>4</v>
      </c>
      <c r="C140" s="469" t="s">
        <v>347</v>
      </c>
      <c r="D140" s="469" t="s">
        <v>289</v>
      </c>
      <c r="E140" s="18"/>
      <c r="F140" s="18"/>
      <c r="G140" s="18"/>
      <c r="H140" s="18"/>
      <c r="I140" s="886"/>
    </row>
    <row r="141" spans="2:11" ht="15.75">
      <c r="B141" s="133">
        <v>5</v>
      </c>
      <c r="C141" s="469" t="s">
        <v>373</v>
      </c>
      <c r="D141" s="469" t="s">
        <v>374</v>
      </c>
      <c r="E141" s="18"/>
      <c r="F141" s="18"/>
      <c r="G141" s="18"/>
      <c r="H141" s="18"/>
      <c r="I141" s="886"/>
      <c r="K141" s="33">
        <f>3/27</f>
        <v>0.1111111111111111</v>
      </c>
    </row>
    <row r="142" spans="2:11" ht="15.75">
      <c r="B142" s="133">
        <v>6</v>
      </c>
      <c r="C142" s="469" t="s">
        <v>375</v>
      </c>
      <c r="D142" s="469" t="s">
        <v>376</v>
      </c>
      <c r="E142" s="18"/>
      <c r="F142" s="18"/>
      <c r="G142" s="18"/>
      <c r="H142" s="18"/>
      <c r="I142" s="886"/>
    </row>
    <row r="143" spans="2:11" ht="38.25">
      <c r="B143" s="1210">
        <v>7</v>
      </c>
      <c r="C143" s="469" t="s">
        <v>381</v>
      </c>
      <c r="D143" s="1211" t="s">
        <v>378</v>
      </c>
      <c r="E143" s="1204"/>
      <c r="F143" s="1204"/>
      <c r="G143" s="1204"/>
      <c r="H143" s="1204"/>
      <c r="I143" s="1205"/>
    </row>
    <row r="144" spans="2:11" ht="15" customHeight="1">
      <c r="B144" s="1210"/>
      <c r="C144" s="469" t="s">
        <v>377</v>
      </c>
      <c r="D144" s="1211"/>
      <c r="E144" s="1204"/>
      <c r="F144" s="1204"/>
      <c r="G144" s="1204"/>
      <c r="H144" s="1204"/>
      <c r="I144" s="1205"/>
    </row>
    <row r="145" spans="2:9" ht="14.25" customHeight="1">
      <c r="B145" s="1210">
        <v>8</v>
      </c>
      <c r="C145" s="1211" t="s">
        <v>379</v>
      </c>
      <c r="D145" s="469" t="s">
        <v>380</v>
      </c>
      <c r="E145" s="1204"/>
      <c r="F145" s="1204"/>
      <c r="G145" s="1204"/>
      <c r="H145" s="1204"/>
      <c r="I145" s="1205"/>
    </row>
    <row r="146" spans="2:9">
      <c r="B146" s="1210"/>
      <c r="C146" s="1211"/>
      <c r="D146" s="469" t="s">
        <v>360</v>
      </c>
      <c r="E146" s="1204"/>
      <c r="F146" s="1204"/>
      <c r="G146" s="1204"/>
      <c r="H146" s="1204"/>
      <c r="I146" s="1205"/>
    </row>
    <row r="147" spans="2:9" ht="15.75" thickBot="1">
      <c r="B147" s="205" t="s">
        <v>367</v>
      </c>
      <c r="C147" s="198"/>
      <c r="D147" s="198"/>
      <c r="E147" s="198"/>
      <c r="F147" s="198"/>
      <c r="G147" s="198"/>
      <c r="H147" s="198"/>
      <c r="I147" s="200"/>
    </row>
  </sheetData>
  <mergeCells count="49">
    <mergeCell ref="H145:H146"/>
    <mergeCell ref="I145:I146"/>
    <mergeCell ref="B145:B146"/>
    <mergeCell ref="C145:C146"/>
    <mergeCell ref="E145:E146"/>
    <mergeCell ref="F145:F146"/>
    <mergeCell ref="G145:G146"/>
    <mergeCell ref="B5:I5"/>
    <mergeCell ref="B4:I4"/>
    <mergeCell ref="B3:I3"/>
    <mergeCell ref="B109:B124"/>
    <mergeCell ref="B102:B108"/>
    <mergeCell ref="B44:B50"/>
    <mergeCell ref="B51:B56"/>
    <mergeCell ref="B57:B62"/>
    <mergeCell ref="B63:B68"/>
    <mergeCell ref="B69:B85"/>
    <mergeCell ref="B13:B18"/>
    <mergeCell ref="B25:B30"/>
    <mergeCell ref="B19:B24"/>
    <mergeCell ref="B31:B37"/>
    <mergeCell ref="B38:B43"/>
    <mergeCell ref="B125:B129"/>
    <mergeCell ref="B86:B101"/>
    <mergeCell ref="H138:H139"/>
    <mergeCell ref="I138:I139"/>
    <mergeCell ref="B143:B144"/>
    <mergeCell ref="D143:D144"/>
    <mergeCell ref="E143:E144"/>
    <mergeCell ref="F143:F144"/>
    <mergeCell ref="G143:G144"/>
    <mergeCell ref="H143:H144"/>
    <mergeCell ref="I143:I144"/>
    <mergeCell ref="B138:B139"/>
    <mergeCell ref="D138:D139"/>
    <mergeCell ref="E138:E139"/>
    <mergeCell ref="F138:F139"/>
    <mergeCell ref="G138:G139"/>
    <mergeCell ref="B132:B133"/>
    <mergeCell ref="C132:I132"/>
    <mergeCell ref="C133:I133"/>
    <mergeCell ref="E136:E137"/>
    <mergeCell ref="F136:F137"/>
    <mergeCell ref="G136:G137"/>
    <mergeCell ref="H136:H137"/>
    <mergeCell ref="I136:I137"/>
    <mergeCell ref="B136:B137"/>
    <mergeCell ref="C136:C137"/>
    <mergeCell ref="D136:D137"/>
  </mergeCells>
  <printOptions horizontalCentered="1"/>
  <pageMargins left="0.11811023622047245" right="0.11811023622047245" top="0.35433070866141736" bottom="0.35433070866141736" header="0.31496062992125984" footer="0.31496062992125984"/>
  <pageSetup paperSize="5" scale="80" fitToHeight="2" orientation="portrait" r:id="rId1"/>
  <headerFooter>
    <oddHeader>&amp;RPage  &amp;P of &amp;N</oddHeader>
  </headerFooter>
  <rowBreaks count="1" manualBreakCount="1">
    <brk id="101" min="1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2:I35"/>
  <sheetViews>
    <sheetView showGridLines="0" zoomScaleSheetLayoutView="106" workbookViewId="0">
      <selection activeCell="M7" sqref="M7"/>
    </sheetView>
  </sheetViews>
  <sheetFormatPr defaultRowHeight="14.25"/>
  <cols>
    <col min="1" max="1" width="9.140625" style="33"/>
    <col min="2" max="2" width="10.140625" style="749" customWidth="1"/>
    <col min="3" max="3" width="34.5703125" style="77" customWidth="1"/>
    <col min="4" max="4" width="12.5703125" style="74" bestFit="1" customWidth="1"/>
    <col min="5" max="8" width="9.140625" style="33" bestFit="1" customWidth="1"/>
    <col min="9" max="16384" width="9.140625" style="33"/>
  </cols>
  <sheetData>
    <row r="2" spans="2:9" ht="15" thickBot="1"/>
    <row r="3" spans="2:9" ht="15" customHeight="1">
      <c r="B3" s="1221" t="s">
        <v>382</v>
      </c>
      <c r="C3" s="1222"/>
      <c r="D3" s="1222"/>
      <c r="E3" s="1222"/>
      <c r="F3" s="1222"/>
      <c r="G3" s="1222"/>
      <c r="H3" s="1222"/>
      <c r="I3" s="1223"/>
    </row>
    <row r="4" spans="2:9" s="64" customFormat="1" ht="34.5" customHeight="1">
      <c r="B4" s="1174" t="s">
        <v>383</v>
      </c>
      <c r="C4" s="1175"/>
      <c r="D4" s="1175"/>
      <c r="E4" s="1175"/>
      <c r="F4" s="1175"/>
      <c r="G4" s="1175"/>
      <c r="H4" s="1175"/>
      <c r="I4" s="1176"/>
    </row>
    <row r="5" spans="2:9">
      <c r="B5" s="751"/>
      <c r="C5" s="78"/>
      <c r="D5" s="75"/>
      <c r="E5" s="35"/>
      <c r="F5" s="35"/>
      <c r="G5" s="35"/>
      <c r="H5" s="35"/>
      <c r="I5" s="36"/>
    </row>
    <row r="6" spans="2:9" ht="15">
      <c r="B6" s="1224" t="s">
        <v>1212</v>
      </c>
      <c r="C6" s="1225"/>
      <c r="D6" s="1225"/>
      <c r="E6" s="1225"/>
      <c r="F6" s="1225"/>
      <c r="G6" s="1225"/>
      <c r="H6" s="1225"/>
      <c r="I6" s="1226"/>
    </row>
    <row r="7" spans="2:9" ht="15">
      <c r="B7" s="752" t="s">
        <v>761</v>
      </c>
      <c r="C7" s="111" t="s">
        <v>1</v>
      </c>
      <c r="D7" s="111" t="s">
        <v>2</v>
      </c>
      <c r="E7" s="111" t="s">
        <v>3</v>
      </c>
      <c r="F7" s="111" t="s">
        <v>4</v>
      </c>
      <c r="G7" s="111" t="s">
        <v>5</v>
      </c>
      <c r="H7" s="111" t="s">
        <v>6</v>
      </c>
      <c r="I7" s="753" t="s">
        <v>0</v>
      </c>
    </row>
    <row r="8" spans="2:9" ht="15" customHeight="1">
      <c r="B8" s="1227">
        <v>1</v>
      </c>
      <c r="C8" s="1228" t="s">
        <v>385</v>
      </c>
      <c r="D8" s="1228" t="s">
        <v>1213</v>
      </c>
      <c r="E8" s="1228">
        <v>8</v>
      </c>
      <c r="F8" s="1228">
        <v>8</v>
      </c>
      <c r="G8" s="1228">
        <v>22</v>
      </c>
      <c r="H8" s="1228">
        <v>22</v>
      </c>
      <c r="I8" s="1229">
        <v>22</v>
      </c>
    </row>
    <row r="9" spans="2:9">
      <c r="B9" s="1227"/>
      <c r="C9" s="1228"/>
      <c r="D9" s="1228"/>
      <c r="E9" s="1228"/>
      <c r="F9" s="1228"/>
      <c r="G9" s="1228"/>
      <c r="H9" s="1228"/>
      <c r="I9" s="1229"/>
    </row>
    <row r="10" spans="2:9" ht="30">
      <c r="B10" s="752">
        <v>2</v>
      </c>
      <c r="C10" s="111" t="s">
        <v>1214</v>
      </c>
      <c r="D10" s="750" t="s">
        <v>1215</v>
      </c>
      <c r="E10" s="111">
        <v>239</v>
      </c>
      <c r="F10" s="111">
        <v>239</v>
      </c>
      <c r="G10" s="111">
        <v>485.17</v>
      </c>
      <c r="H10" s="111">
        <v>485.17</v>
      </c>
      <c r="I10" s="753">
        <v>485.17</v>
      </c>
    </row>
    <row r="11" spans="2:9" ht="30">
      <c r="B11" s="752">
        <v>3</v>
      </c>
      <c r="C11" s="111" t="s">
        <v>1216</v>
      </c>
      <c r="D11" s="111" t="s">
        <v>1213</v>
      </c>
      <c r="E11" s="111" t="s">
        <v>1217</v>
      </c>
      <c r="F11" s="111" t="s">
        <v>1217</v>
      </c>
      <c r="G11" s="111" t="s">
        <v>1218</v>
      </c>
      <c r="H11" s="111" t="s">
        <v>1219</v>
      </c>
      <c r="I11" s="753" t="s">
        <v>1219</v>
      </c>
    </row>
    <row r="12" spans="2:9" ht="15">
      <c r="B12" s="752">
        <v>4</v>
      </c>
      <c r="C12" s="111" t="s">
        <v>386</v>
      </c>
      <c r="D12" s="111" t="s">
        <v>1213</v>
      </c>
      <c r="E12" s="111">
        <v>62</v>
      </c>
      <c r="F12" s="111">
        <v>66</v>
      </c>
      <c r="G12" s="111">
        <v>69</v>
      </c>
      <c r="H12" s="111">
        <v>69</v>
      </c>
      <c r="I12" s="753">
        <v>74</v>
      </c>
    </row>
    <row r="13" spans="2:9" ht="15">
      <c r="B13" s="752">
        <v>5</v>
      </c>
      <c r="C13" s="111" t="s">
        <v>387</v>
      </c>
      <c r="D13" s="111" t="s">
        <v>1213</v>
      </c>
      <c r="E13" s="111">
        <v>8</v>
      </c>
      <c r="F13" s="111">
        <v>8</v>
      </c>
      <c r="G13" s="111">
        <v>19</v>
      </c>
      <c r="H13" s="111">
        <v>19</v>
      </c>
      <c r="I13" s="753">
        <v>19</v>
      </c>
    </row>
    <row r="14" spans="2:9" ht="30">
      <c r="B14" s="752">
        <v>6</v>
      </c>
      <c r="C14" s="111" t="s">
        <v>1220</v>
      </c>
      <c r="D14" s="111" t="s">
        <v>1213</v>
      </c>
      <c r="E14" s="111">
        <v>59</v>
      </c>
      <c r="F14" s="111">
        <v>59</v>
      </c>
      <c r="G14" s="111">
        <v>73</v>
      </c>
      <c r="H14" s="111">
        <v>73</v>
      </c>
      <c r="I14" s="753">
        <v>73</v>
      </c>
    </row>
    <row r="15" spans="2:9" ht="45">
      <c r="B15" s="1227">
        <v>7</v>
      </c>
      <c r="C15" s="111" t="s">
        <v>1221</v>
      </c>
      <c r="D15" s="111"/>
      <c r="E15" s="111"/>
      <c r="F15" s="111"/>
      <c r="G15" s="111"/>
      <c r="H15" s="111"/>
      <c r="I15" s="753"/>
    </row>
    <row r="16" spans="2:9" ht="15">
      <c r="B16" s="1227"/>
      <c r="C16" s="111" t="s">
        <v>1222</v>
      </c>
      <c r="D16" s="111" t="s">
        <v>1213</v>
      </c>
      <c r="E16" s="111">
        <v>26</v>
      </c>
      <c r="F16" s="111">
        <v>26</v>
      </c>
      <c r="G16" s="111">
        <v>25</v>
      </c>
      <c r="H16" s="111">
        <v>25</v>
      </c>
      <c r="I16" s="753">
        <v>25</v>
      </c>
    </row>
    <row r="17" spans="2:9" ht="15">
      <c r="B17" s="1227"/>
      <c r="C17" s="111" t="s">
        <v>1223</v>
      </c>
      <c r="D17" s="111" t="s">
        <v>1213</v>
      </c>
      <c r="E17" s="111">
        <v>25</v>
      </c>
      <c r="F17" s="111">
        <v>25</v>
      </c>
      <c r="G17" s="111">
        <v>25</v>
      </c>
      <c r="H17" s="111">
        <v>21</v>
      </c>
      <c r="I17" s="753">
        <v>20</v>
      </c>
    </row>
    <row r="18" spans="2:9" ht="15">
      <c r="B18" s="1227"/>
      <c r="C18" s="111" t="s">
        <v>1224</v>
      </c>
      <c r="D18" s="111" t="s">
        <v>1213</v>
      </c>
      <c r="E18" s="111">
        <v>3</v>
      </c>
      <c r="F18" s="111">
        <v>3</v>
      </c>
      <c r="G18" s="111">
        <v>3</v>
      </c>
      <c r="H18" s="111">
        <v>4</v>
      </c>
      <c r="I18" s="753">
        <v>4</v>
      </c>
    </row>
    <row r="19" spans="2:9" ht="15">
      <c r="B19" s="1227">
        <v>8</v>
      </c>
      <c r="C19" s="111" t="s">
        <v>1225</v>
      </c>
      <c r="D19" s="1230" t="s">
        <v>388</v>
      </c>
      <c r="E19" s="111"/>
      <c r="F19" s="111"/>
      <c r="G19" s="111"/>
      <c r="H19" s="111"/>
      <c r="I19" s="753"/>
    </row>
    <row r="20" spans="2:9" ht="15">
      <c r="B20" s="1227"/>
      <c r="C20" s="111" t="s">
        <v>1240</v>
      </c>
      <c r="D20" s="1230"/>
      <c r="E20" s="111">
        <v>10</v>
      </c>
      <c r="F20" s="111">
        <v>10</v>
      </c>
      <c r="G20" s="111">
        <v>12</v>
      </c>
      <c r="H20" s="111">
        <v>11</v>
      </c>
      <c r="I20" s="753">
        <v>10</v>
      </c>
    </row>
    <row r="21" spans="2:9" ht="30">
      <c r="B21" s="1227"/>
      <c r="C21" s="111" t="s">
        <v>1226</v>
      </c>
      <c r="D21" s="1230"/>
      <c r="E21" s="111" t="s">
        <v>1228</v>
      </c>
      <c r="F21" s="111" t="s">
        <v>1228</v>
      </c>
      <c r="G21" s="111" t="s">
        <v>1228</v>
      </c>
      <c r="H21" s="111" t="s">
        <v>1228</v>
      </c>
      <c r="I21" s="753" t="s">
        <v>1228</v>
      </c>
    </row>
    <row r="22" spans="2:9" ht="30">
      <c r="B22" s="1227"/>
      <c r="C22" s="111" t="s">
        <v>1227</v>
      </c>
      <c r="D22" s="1230"/>
      <c r="E22" s="111" t="s">
        <v>1228</v>
      </c>
      <c r="F22" s="111" t="s">
        <v>1228</v>
      </c>
      <c r="G22" s="111" t="s">
        <v>1228</v>
      </c>
      <c r="H22" s="111" t="s">
        <v>1228</v>
      </c>
      <c r="I22" s="753" t="s">
        <v>1228</v>
      </c>
    </row>
    <row r="23" spans="2:9" ht="30">
      <c r="B23" s="1227"/>
      <c r="C23" s="111" t="s">
        <v>1239</v>
      </c>
      <c r="D23" s="1230"/>
      <c r="E23" s="111" t="s">
        <v>1228</v>
      </c>
      <c r="F23" s="111" t="s">
        <v>1228</v>
      </c>
      <c r="G23" s="111" t="s">
        <v>1228</v>
      </c>
      <c r="H23" s="111" t="s">
        <v>1228</v>
      </c>
      <c r="I23" s="753" t="s">
        <v>1228</v>
      </c>
    </row>
    <row r="24" spans="2:9" ht="15">
      <c r="B24" s="1227">
        <v>9</v>
      </c>
      <c r="C24" s="111" t="s">
        <v>1229</v>
      </c>
      <c r="D24" s="1231" t="s">
        <v>1233</v>
      </c>
      <c r="E24" s="1231" t="s">
        <v>1045</v>
      </c>
      <c r="F24" s="1231" t="s">
        <v>1045</v>
      </c>
      <c r="G24" s="1231" t="s">
        <v>1045</v>
      </c>
      <c r="H24" s="1231" t="s">
        <v>1045</v>
      </c>
      <c r="I24" s="1232" t="s">
        <v>1045</v>
      </c>
    </row>
    <row r="25" spans="2:9" ht="15">
      <c r="B25" s="1227"/>
      <c r="C25" s="111" t="s">
        <v>1230</v>
      </c>
      <c r="D25" s="1231"/>
      <c r="E25" s="1231"/>
      <c r="F25" s="1231"/>
      <c r="G25" s="1231"/>
      <c r="H25" s="1231"/>
      <c r="I25" s="1232"/>
    </row>
    <row r="26" spans="2:9" ht="15">
      <c r="B26" s="1227"/>
      <c r="C26" s="111" t="s">
        <v>1231</v>
      </c>
      <c r="D26" s="1231"/>
      <c r="E26" s="1231"/>
      <c r="F26" s="1231"/>
      <c r="G26" s="1231"/>
      <c r="H26" s="1231"/>
      <c r="I26" s="1232"/>
    </row>
    <row r="27" spans="2:9" ht="15">
      <c r="B27" s="1227"/>
      <c r="C27" s="111" t="s">
        <v>1232</v>
      </c>
      <c r="D27" s="1231"/>
      <c r="E27" s="1231"/>
      <c r="F27" s="1231"/>
      <c r="G27" s="1231"/>
      <c r="H27" s="1231"/>
      <c r="I27" s="1232"/>
    </row>
    <row r="28" spans="2:9" ht="15">
      <c r="B28" s="1227">
        <v>10</v>
      </c>
      <c r="C28" s="111" t="s">
        <v>1234</v>
      </c>
      <c r="D28" s="1228" t="s">
        <v>1233</v>
      </c>
      <c r="E28" s="1231" t="s">
        <v>1045</v>
      </c>
      <c r="F28" s="1231" t="s">
        <v>1045</v>
      </c>
      <c r="G28" s="1231" t="s">
        <v>1045</v>
      </c>
      <c r="H28" s="1231" t="s">
        <v>1045</v>
      </c>
      <c r="I28" s="1232" t="s">
        <v>1045</v>
      </c>
    </row>
    <row r="29" spans="2:9" ht="15">
      <c r="B29" s="1227"/>
      <c r="C29" s="111" t="s">
        <v>1235</v>
      </c>
      <c r="D29" s="1228"/>
      <c r="E29" s="1231"/>
      <c r="F29" s="1231"/>
      <c r="G29" s="1231"/>
      <c r="H29" s="1231"/>
      <c r="I29" s="1232"/>
    </row>
    <row r="30" spans="2:9" ht="15" customHeight="1">
      <c r="B30" s="1227">
        <v>11</v>
      </c>
      <c r="C30" s="1228" t="s">
        <v>389</v>
      </c>
      <c r="D30" s="1228" t="s">
        <v>1213</v>
      </c>
      <c r="E30" s="1231" t="s">
        <v>1045</v>
      </c>
      <c r="F30" s="1231" t="s">
        <v>1045</v>
      </c>
      <c r="G30" s="1231" t="s">
        <v>1045</v>
      </c>
      <c r="H30" s="1231" t="s">
        <v>1045</v>
      </c>
      <c r="I30" s="1232">
        <v>11</v>
      </c>
    </row>
    <row r="31" spans="2:9" ht="15" customHeight="1">
      <c r="B31" s="1227"/>
      <c r="C31" s="1228"/>
      <c r="D31" s="1228"/>
      <c r="E31" s="1231"/>
      <c r="F31" s="1231"/>
      <c r="G31" s="1231"/>
      <c r="H31" s="1231"/>
      <c r="I31" s="1232"/>
    </row>
    <row r="32" spans="2:9" ht="30">
      <c r="B32" s="752">
        <v>12</v>
      </c>
      <c r="C32" s="111" t="s">
        <v>1236</v>
      </c>
      <c r="D32" s="111" t="s">
        <v>1233</v>
      </c>
      <c r="E32" s="111" t="s">
        <v>1237</v>
      </c>
      <c r="F32" s="111" t="s">
        <v>1237</v>
      </c>
      <c r="G32" s="111" t="s">
        <v>1237</v>
      </c>
      <c r="H32" s="111" t="s">
        <v>1237</v>
      </c>
      <c r="I32" s="753" t="s">
        <v>1237</v>
      </c>
    </row>
    <row r="33" spans="2:9">
      <c r="B33" s="751"/>
      <c r="C33" s="78"/>
      <c r="D33" s="75"/>
      <c r="E33" s="35"/>
      <c r="F33" s="35"/>
      <c r="G33" s="35"/>
      <c r="H33" s="35"/>
      <c r="I33" s="36"/>
    </row>
    <row r="34" spans="2:9" ht="15">
      <c r="B34" s="754" t="s">
        <v>1238</v>
      </c>
      <c r="C34" s="78"/>
      <c r="D34" s="75"/>
      <c r="E34" s="35"/>
      <c r="F34" s="35"/>
      <c r="G34" s="35"/>
      <c r="H34" s="35"/>
      <c r="I34" s="36"/>
    </row>
    <row r="35" spans="2:9" ht="15" thickBot="1">
      <c r="B35" s="755"/>
      <c r="C35" s="150"/>
      <c r="D35" s="151"/>
      <c r="E35" s="37"/>
      <c r="F35" s="37"/>
      <c r="G35" s="37"/>
      <c r="H35" s="37"/>
      <c r="I35" s="38"/>
    </row>
  </sheetData>
  <mergeCells count="36">
    <mergeCell ref="G30:G31"/>
    <mergeCell ref="H30:H31"/>
    <mergeCell ref="I30:I31"/>
    <mergeCell ref="B30:B31"/>
    <mergeCell ref="C30:C31"/>
    <mergeCell ref="D30:D31"/>
    <mergeCell ref="E30:E31"/>
    <mergeCell ref="F30:F31"/>
    <mergeCell ref="F24:F27"/>
    <mergeCell ref="G24:G27"/>
    <mergeCell ref="H24:H27"/>
    <mergeCell ref="I24:I27"/>
    <mergeCell ref="B28:B29"/>
    <mergeCell ref="D28:D29"/>
    <mergeCell ref="E28:E29"/>
    <mergeCell ref="F28:F29"/>
    <mergeCell ref="G28:G29"/>
    <mergeCell ref="H28:H29"/>
    <mergeCell ref="I28:I29"/>
    <mergeCell ref="E24:E27"/>
    <mergeCell ref="B15:B18"/>
    <mergeCell ref="B19:B23"/>
    <mergeCell ref="D19:D23"/>
    <mergeCell ref="B24:B27"/>
    <mergeCell ref="D24:D27"/>
    <mergeCell ref="B3:I3"/>
    <mergeCell ref="B4:I4"/>
    <mergeCell ref="B6:I6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11811023622047245" right="0.11811023622047245" top="0.74803149606299213" bottom="0.35433070866141736" header="0.31496062992125984" footer="0.31496062992125984"/>
  <pageSetup paperSize="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B2:Q25"/>
  <sheetViews>
    <sheetView topLeftCell="A16" workbookViewId="0">
      <selection activeCell="G9" sqref="G9:G11"/>
    </sheetView>
  </sheetViews>
  <sheetFormatPr defaultRowHeight="15"/>
  <sheetData>
    <row r="2" spans="2:17">
      <c r="B2" s="1234" t="s">
        <v>1320</v>
      </c>
      <c r="C2" s="1234"/>
      <c r="D2" s="1234"/>
      <c r="E2" s="1234"/>
      <c r="F2" s="1234"/>
      <c r="G2" s="1234"/>
      <c r="H2" s="1234"/>
      <c r="I2" s="1234"/>
      <c r="J2" s="1234"/>
      <c r="K2" s="1234"/>
      <c r="L2" s="1234"/>
      <c r="M2" s="1234"/>
      <c r="N2" s="1234"/>
      <c r="O2" s="1234"/>
    </row>
    <row r="3" spans="2:17" ht="25.5">
      <c r="B3" s="230" t="s">
        <v>1318</v>
      </c>
      <c r="K3" s="239" t="s">
        <v>549</v>
      </c>
    </row>
    <row r="4" spans="2:17">
      <c r="B4" s="230" t="s">
        <v>1322</v>
      </c>
    </row>
    <row r="5" spans="2:17">
      <c r="B5" s="230" t="s">
        <v>548</v>
      </c>
    </row>
    <row r="6" spans="2:17" ht="15.75" thickBot="1"/>
    <row r="7" spans="2:17" ht="63" customHeight="1" thickBot="1">
      <c r="B7" s="1235" t="s">
        <v>550</v>
      </c>
      <c r="C7" s="1235" t="s">
        <v>551</v>
      </c>
      <c r="D7" s="1237" t="s">
        <v>552</v>
      </c>
      <c r="E7" s="1237" t="s">
        <v>557</v>
      </c>
      <c r="F7" s="1240" t="s">
        <v>553</v>
      </c>
      <c r="G7" s="1241"/>
      <c r="H7" s="1241"/>
      <c r="I7" s="1241"/>
      <c r="J7" s="1241"/>
      <c r="K7" s="1242"/>
      <c r="L7" s="1235" t="s">
        <v>555</v>
      </c>
      <c r="M7" s="1235" t="s">
        <v>558</v>
      </c>
      <c r="N7" s="1237" t="s">
        <v>556</v>
      </c>
      <c r="O7" s="1237" t="s">
        <v>559</v>
      </c>
    </row>
    <row r="8" spans="2:17" ht="75.75" customHeight="1" thickBot="1">
      <c r="B8" s="1236"/>
      <c r="C8" s="1236"/>
      <c r="D8" s="1238"/>
      <c r="E8" s="1239"/>
      <c r="F8" s="1245" t="s">
        <v>554</v>
      </c>
      <c r="G8" s="1246"/>
      <c r="H8" s="1245" t="s">
        <v>560</v>
      </c>
      <c r="I8" s="1246"/>
      <c r="J8" s="1245" t="s">
        <v>561</v>
      </c>
      <c r="K8" s="1246"/>
      <c r="L8" s="1243"/>
      <c r="M8" s="1236"/>
      <c r="N8" s="1244"/>
      <c r="O8" s="1244"/>
    </row>
    <row r="9" spans="2:17">
      <c r="B9" s="1247"/>
      <c r="C9" s="1247"/>
      <c r="D9" s="1247"/>
      <c r="E9" s="1247"/>
      <c r="F9" s="241" t="s">
        <v>562</v>
      </c>
      <c r="G9" s="1236" t="s">
        <v>563</v>
      </c>
      <c r="H9" s="242" t="s">
        <v>562</v>
      </c>
      <c r="I9" s="1251" t="s">
        <v>564</v>
      </c>
      <c r="J9" s="1253" t="s">
        <v>565</v>
      </c>
      <c r="K9" s="1251" t="s">
        <v>564</v>
      </c>
      <c r="L9" s="1247"/>
      <c r="M9" s="1247"/>
      <c r="N9" s="1247"/>
      <c r="O9" s="1247"/>
    </row>
    <row r="10" spans="2:17">
      <c r="B10" s="1248"/>
      <c r="C10" s="1248"/>
      <c r="D10" s="1248"/>
      <c r="E10" s="1248"/>
      <c r="F10" s="241" t="s">
        <v>566</v>
      </c>
      <c r="G10" s="1236"/>
      <c r="H10" s="242" t="s">
        <v>567</v>
      </c>
      <c r="I10" s="1251"/>
      <c r="J10" s="1253"/>
      <c r="K10" s="1251"/>
      <c r="L10" s="1248"/>
      <c r="M10" s="1248"/>
      <c r="N10" s="1248"/>
      <c r="O10" s="1248"/>
    </row>
    <row r="11" spans="2:17" ht="15.75" thickBot="1">
      <c r="B11" s="1249"/>
      <c r="C11" s="1249"/>
      <c r="D11" s="1248"/>
      <c r="E11" s="1248"/>
      <c r="F11" s="243" t="s">
        <v>568</v>
      </c>
      <c r="G11" s="1250"/>
      <c r="H11" s="206"/>
      <c r="I11" s="1252"/>
      <c r="J11" s="1254"/>
      <c r="K11" s="1252"/>
      <c r="L11" s="1249"/>
      <c r="M11" s="1249"/>
      <c r="N11" s="1249"/>
      <c r="O11" s="1249"/>
    </row>
    <row r="12" spans="2:17" ht="15" customHeight="1">
      <c r="B12" s="909" t="s">
        <v>807</v>
      </c>
      <c r="C12" s="907"/>
      <c r="D12" s="3">
        <v>63</v>
      </c>
      <c r="E12" s="907"/>
      <c r="F12" s="907"/>
      <c r="G12" s="907"/>
      <c r="H12" s="907"/>
      <c r="I12" s="907"/>
      <c r="J12" s="907"/>
      <c r="K12" s="907"/>
      <c r="L12" s="907"/>
      <c r="M12" s="907"/>
      <c r="N12" s="907"/>
      <c r="O12" s="907"/>
      <c r="Q12">
        <v>63</v>
      </c>
    </row>
    <row r="13" spans="2:17" ht="15.75" customHeight="1">
      <c r="B13" s="909" t="s">
        <v>808</v>
      </c>
      <c r="C13" s="907"/>
      <c r="D13" s="3">
        <v>94.5</v>
      </c>
      <c r="E13" s="907"/>
      <c r="F13" s="907"/>
      <c r="G13" s="907"/>
      <c r="H13" s="907"/>
      <c r="I13" s="907"/>
      <c r="J13" s="907"/>
      <c r="K13" s="907"/>
      <c r="L13" s="907"/>
      <c r="M13" s="907"/>
      <c r="N13" s="907"/>
      <c r="O13" s="907"/>
      <c r="Q13">
        <v>94.5</v>
      </c>
    </row>
    <row r="14" spans="2:17" ht="15" customHeight="1">
      <c r="B14" s="909" t="s">
        <v>809</v>
      </c>
      <c r="C14" s="907"/>
      <c r="D14" s="3">
        <v>136.5</v>
      </c>
      <c r="E14" s="907"/>
      <c r="F14" s="907"/>
      <c r="G14" s="907"/>
      <c r="H14" s="907"/>
      <c r="I14" s="907"/>
      <c r="J14" s="907"/>
      <c r="K14" s="907"/>
      <c r="L14" s="907"/>
      <c r="M14" s="907"/>
      <c r="N14" s="907"/>
      <c r="O14" s="907"/>
      <c r="Q14">
        <v>136.5</v>
      </c>
    </row>
    <row r="15" spans="2:17" ht="15.75" customHeight="1">
      <c r="B15" s="909" t="s">
        <v>3</v>
      </c>
      <c r="C15" s="907"/>
      <c r="D15" s="3">
        <v>136.5</v>
      </c>
      <c r="E15" s="907"/>
      <c r="F15" s="907"/>
      <c r="G15" s="907"/>
      <c r="H15" s="907"/>
      <c r="I15" s="907"/>
      <c r="J15" s="907"/>
      <c r="K15" s="907"/>
      <c r="L15" s="907"/>
      <c r="M15" s="907"/>
      <c r="N15" s="907"/>
      <c r="O15" s="907"/>
      <c r="Q15">
        <v>136.5</v>
      </c>
    </row>
    <row r="16" spans="2:17" ht="15" customHeight="1">
      <c r="B16" s="909" t="s">
        <v>4</v>
      </c>
      <c r="C16" s="907"/>
      <c r="D16" s="3">
        <v>178.5</v>
      </c>
      <c r="E16" s="907"/>
      <c r="F16" s="907"/>
      <c r="G16" s="907"/>
      <c r="H16" s="907"/>
      <c r="I16" s="907"/>
      <c r="J16" s="907"/>
      <c r="K16" s="907"/>
      <c r="L16" s="907"/>
      <c r="M16" s="907"/>
      <c r="N16" s="907"/>
      <c r="O16" s="907"/>
      <c r="Q16">
        <v>178.5</v>
      </c>
    </row>
    <row r="17" spans="2:17" ht="15.75" customHeight="1">
      <c r="B17" s="909" t="s">
        <v>5</v>
      </c>
      <c r="C17" s="907"/>
      <c r="D17" s="3">
        <v>252</v>
      </c>
      <c r="E17" s="907"/>
      <c r="F17" s="907"/>
      <c r="G17" s="907">
        <v>-3.22</v>
      </c>
      <c r="H17" s="910"/>
      <c r="I17" s="911"/>
      <c r="J17" s="907"/>
      <c r="K17" s="907"/>
      <c r="L17" s="907"/>
      <c r="M17" s="907"/>
      <c r="N17" s="907"/>
      <c r="O17" s="907"/>
      <c r="Q17">
        <v>252</v>
      </c>
    </row>
    <row r="18" spans="2:17" ht="15" customHeight="1">
      <c r="B18" s="909" t="s">
        <v>6</v>
      </c>
      <c r="C18" s="907"/>
      <c r="D18" s="3">
        <v>315</v>
      </c>
      <c r="E18" s="907"/>
      <c r="F18" s="907"/>
      <c r="G18" s="907">
        <v>1.73</v>
      </c>
      <c r="H18" s="907"/>
      <c r="I18" s="911"/>
      <c r="J18" s="907"/>
      <c r="K18" s="907"/>
      <c r="L18" s="907"/>
      <c r="M18" s="907"/>
      <c r="N18" s="907"/>
      <c r="O18" s="907"/>
      <c r="Q18">
        <v>315</v>
      </c>
    </row>
    <row r="19" spans="2:17" ht="15" customHeight="1">
      <c r="B19" s="909" t="s">
        <v>0</v>
      </c>
      <c r="C19" s="907"/>
      <c r="D19" s="3">
        <v>315</v>
      </c>
      <c r="E19" s="907"/>
      <c r="F19" s="907"/>
      <c r="G19" s="907">
        <v>3.95</v>
      </c>
      <c r="H19" s="907"/>
      <c r="I19" s="911"/>
      <c r="J19" s="907"/>
      <c r="K19" s="907"/>
      <c r="L19" s="907"/>
      <c r="M19" s="907"/>
      <c r="N19" s="907"/>
      <c r="O19" s="907"/>
      <c r="Q19">
        <v>315</v>
      </c>
    </row>
    <row r="20" spans="2:17">
      <c r="Q20">
        <v>420</v>
      </c>
    </row>
    <row r="21" spans="2:17">
      <c r="B21" s="245" t="s">
        <v>569</v>
      </c>
      <c r="Q21">
        <v>420</v>
      </c>
    </row>
    <row r="23" spans="2:17">
      <c r="B23" s="244" t="s">
        <v>5</v>
      </c>
      <c r="C23" s="1233" t="s">
        <v>950</v>
      </c>
      <c r="D23">
        <v>0</v>
      </c>
    </row>
    <row r="24" spans="2:17">
      <c r="B24" s="244" t="s">
        <v>6</v>
      </c>
      <c r="C24" s="1233"/>
      <c r="D24">
        <v>0</v>
      </c>
    </row>
    <row r="25" spans="2:17" ht="15.75" customHeight="1">
      <c r="B25" s="244" t="s">
        <v>0</v>
      </c>
      <c r="C25" s="1233"/>
      <c r="D25">
        <v>0</v>
      </c>
    </row>
  </sheetData>
  <mergeCells count="26">
    <mergeCell ref="K9:K11"/>
    <mergeCell ref="L9:L11"/>
    <mergeCell ref="M9:M11"/>
    <mergeCell ref="N9:N11"/>
    <mergeCell ref="O9:O11"/>
    <mergeCell ref="D9:D11"/>
    <mergeCell ref="E9:E11"/>
    <mergeCell ref="G9:G11"/>
    <mergeCell ref="I9:I11"/>
    <mergeCell ref="J9:J11"/>
    <mergeCell ref="C23:C25"/>
    <mergeCell ref="B2:O2"/>
    <mergeCell ref="B7:B8"/>
    <mergeCell ref="C7:C8"/>
    <mergeCell ref="D7:D8"/>
    <mergeCell ref="E7:E8"/>
    <mergeCell ref="F7:K7"/>
    <mergeCell ref="L7:L8"/>
    <mergeCell ref="M7:M8"/>
    <mergeCell ref="N7:N8"/>
    <mergeCell ref="O7:O8"/>
    <mergeCell ref="F8:G8"/>
    <mergeCell ref="H8:I8"/>
    <mergeCell ref="J8:K8"/>
    <mergeCell ref="B9:B11"/>
    <mergeCell ref="C9:C1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2:Q25"/>
  <sheetViews>
    <sheetView topLeftCell="A10" workbookViewId="0">
      <selection activeCell="J16" sqref="J16"/>
    </sheetView>
  </sheetViews>
  <sheetFormatPr defaultRowHeight="15"/>
  <sheetData>
    <row r="2" spans="2:17">
      <c r="B2" s="1234" t="s">
        <v>547</v>
      </c>
      <c r="C2" s="1234"/>
      <c r="D2" s="1234"/>
      <c r="E2" s="1234"/>
      <c r="F2" s="1234"/>
      <c r="G2" s="1234"/>
      <c r="H2" s="1234"/>
      <c r="I2" s="1234"/>
      <c r="J2" s="1234"/>
      <c r="K2" s="1234"/>
      <c r="L2" s="1234"/>
      <c r="M2" s="1234"/>
      <c r="N2" s="1234"/>
      <c r="O2" s="1234"/>
    </row>
    <row r="3" spans="2:17" ht="25.5">
      <c r="B3" s="230" t="s">
        <v>1319</v>
      </c>
      <c r="K3" s="906" t="s">
        <v>549</v>
      </c>
    </row>
    <row r="4" spans="2:17">
      <c r="B4" s="230" t="s">
        <v>1321</v>
      </c>
    </row>
    <row r="5" spans="2:17">
      <c r="B5" s="230" t="s">
        <v>548</v>
      </c>
    </row>
    <row r="6" spans="2:17" ht="15.75" thickBot="1"/>
    <row r="7" spans="2:17" ht="63" customHeight="1" thickBot="1">
      <c r="B7" s="1235" t="s">
        <v>550</v>
      </c>
      <c r="C7" s="1235" t="s">
        <v>551</v>
      </c>
      <c r="D7" s="1237" t="s">
        <v>552</v>
      </c>
      <c r="E7" s="1237" t="s">
        <v>557</v>
      </c>
      <c r="F7" s="1240" t="s">
        <v>553</v>
      </c>
      <c r="G7" s="1241"/>
      <c r="H7" s="1241"/>
      <c r="I7" s="1241"/>
      <c r="J7" s="1241"/>
      <c r="K7" s="1242"/>
      <c r="L7" s="1235" t="s">
        <v>555</v>
      </c>
      <c r="M7" s="1235" t="s">
        <v>558</v>
      </c>
      <c r="N7" s="1237" t="s">
        <v>556</v>
      </c>
      <c r="O7" s="1237" t="s">
        <v>559</v>
      </c>
    </row>
    <row r="8" spans="2:17" ht="75.75" customHeight="1" thickBot="1">
      <c r="B8" s="1236"/>
      <c r="C8" s="1236"/>
      <c r="D8" s="1238"/>
      <c r="E8" s="1239"/>
      <c r="F8" s="1245" t="s">
        <v>554</v>
      </c>
      <c r="G8" s="1246"/>
      <c r="H8" s="1245" t="s">
        <v>560</v>
      </c>
      <c r="I8" s="1246"/>
      <c r="J8" s="1245" t="s">
        <v>561</v>
      </c>
      <c r="K8" s="1246"/>
      <c r="L8" s="1243"/>
      <c r="M8" s="1236"/>
      <c r="N8" s="1244"/>
      <c r="O8" s="1244"/>
    </row>
    <row r="9" spans="2:17">
      <c r="B9" s="1247"/>
      <c r="C9" s="1247"/>
      <c r="D9" s="1247"/>
      <c r="E9" s="1247"/>
      <c r="F9" s="241" t="s">
        <v>562</v>
      </c>
      <c r="G9" s="1236" t="s">
        <v>563</v>
      </c>
      <c r="H9" s="242" t="s">
        <v>562</v>
      </c>
      <c r="I9" s="1251" t="s">
        <v>564</v>
      </c>
      <c r="J9" s="1253" t="s">
        <v>565</v>
      </c>
      <c r="K9" s="1251" t="s">
        <v>564</v>
      </c>
      <c r="L9" s="1247"/>
      <c r="M9" s="1247"/>
      <c r="N9" s="1247"/>
      <c r="O9" s="1247"/>
    </row>
    <row r="10" spans="2:17">
      <c r="B10" s="1248"/>
      <c r="C10" s="1248"/>
      <c r="D10" s="1248"/>
      <c r="E10" s="1248"/>
      <c r="F10" s="241" t="s">
        <v>566</v>
      </c>
      <c r="G10" s="1236"/>
      <c r="H10" s="242" t="s">
        <v>567</v>
      </c>
      <c r="I10" s="1251"/>
      <c r="J10" s="1253"/>
      <c r="K10" s="1251"/>
      <c r="L10" s="1248"/>
      <c r="M10" s="1248"/>
      <c r="N10" s="1248"/>
      <c r="O10" s="1248"/>
    </row>
    <row r="11" spans="2:17" ht="15.75" thickBot="1">
      <c r="B11" s="1249"/>
      <c r="C11" s="1249"/>
      <c r="D11" s="1248"/>
      <c r="E11" s="1248"/>
      <c r="F11" s="243" t="s">
        <v>568</v>
      </c>
      <c r="G11" s="1250"/>
      <c r="H11" s="206"/>
      <c r="I11" s="1252"/>
      <c r="J11" s="1254"/>
      <c r="K11" s="1252"/>
      <c r="L11" s="1249"/>
      <c r="M11" s="1249"/>
      <c r="N11" s="1249"/>
      <c r="O11" s="1249"/>
    </row>
    <row r="12" spans="2:17" ht="15" customHeight="1">
      <c r="B12" s="909" t="s">
        <v>807</v>
      </c>
      <c r="C12" s="907"/>
      <c r="D12" s="3"/>
      <c r="E12" s="907"/>
      <c r="F12" s="907"/>
      <c r="G12" s="907"/>
      <c r="H12" s="907"/>
      <c r="I12" s="907"/>
      <c r="J12" s="907"/>
      <c r="K12" s="907"/>
      <c r="L12" s="907"/>
      <c r="M12" s="907"/>
      <c r="N12" s="907"/>
      <c r="O12" s="907"/>
      <c r="Q12">
        <v>63</v>
      </c>
    </row>
    <row r="13" spans="2:17" ht="15.75" customHeight="1">
      <c r="B13" s="909" t="s">
        <v>808</v>
      </c>
      <c r="C13" s="907"/>
      <c r="D13" s="3"/>
      <c r="E13" s="907"/>
      <c r="F13" s="907"/>
      <c r="G13" s="907"/>
      <c r="H13" s="907"/>
      <c r="I13" s="907"/>
      <c r="J13" s="907"/>
      <c r="K13" s="907"/>
      <c r="L13" s="907"/>
      <c r="M13" s="907"/>
      <c r="N13" s="907"/>
      <c r="O13" s="907"/>
      <c r="Q13">
        <v>94.5</v>
      </c>
    </row>
    <row r="14" spans="2:17" ht="15" customHeight="1">
      <c r="B14" s="909" t="s">
        <v>809</v>
      </c>
      <c r="C14" s="907"/>
      <c r="D14" s="3"/>
      <c r="E14" s="907"/>
      <c r="F14" s="907"/>
      <c r="G14" s="907"/>
      <c r="H14" s="907"/>
      <c r="I14" s="907"/>
      <c r="J14" s="907"/>
      <c r="K14" s="907"/>
      <c r="L14" s="907"/>
      <c r="M14" s="907"/>
      <c r="N14" s="907"/>
      <c r="O14" s="907"/>
      <c r="Q14">
        <v>136.5</v>
      </c>
    </row>
    <row r="15" spans="2:17" ht="15.75" customHeight="1">
      <c r="B15" s="909" t="s">
        <v>3</v>
      </c>
      <c r="C15" s="907"/>
      <c r="D15" s="3"/>
      <c r="E15" s="907"/>
      <c r="F15" s="907"/>
      <c r="G15" s="907"/>
      <c r="H15" s="907"/>
      <c r="I15" s="907"/>
      <c r="J15" s="907"/>
      <c r="K15" s="907"/>
      <c r="L15" s="907"/>
      <c r="M15" s="907"/>
      <c r="N15" s="907"/>
      <c r="O15" s="907"/>
      <c r="Q15">
        <v>136.5</v>
      </c>
    </row>
    <row r="16" spans="2:17" ht="15" customHeight="1">
      <c r="B16" s="909" t="s">
        <v>4</v>
      </c>
      <c r="C16" s="907"/>
      <c r="D16" s="3"/>
      <c r="E16" s="907"/>
      <c r="F16" s="907"/>
      <c r="G16" s="907"/>
      <c r="H16" s="907"/>
      <c r="I16" s="907"/>
      <c r="J16" s="907"/>
      <c r="K16" s="907"/>
      <c r="L16" s="907"/>
      <c r="M16" s="907"/>
      <c r="N16" s="907"/>
      <c r="O16" s="907"/>
      <c r="Q16">
        <v>178.5</v>
      </c>
    </row>
    <row r="17" spans="2:17" ht="15.75" customHeight="1">
      <c r="B17" s="909" t="s">
        <v>5</v>
      </c>
      <c r="C17" s="907"/>
      <c r="D17" s="3"/>
      <c r="E17" s="907"/>
      <c r="F17" s="907"/>
      <c r="G17" s="907"/>
      <c r="H17" s="910"/>
      <c r="I17" s="911"/>
      <c r="J17" s="907"/>
      <c r="K17" s="907"/>
      <c r="L17" s="907"/>
      <c r="M17" s="907"/>
      <c r="N17" s="907"/>
      <c r="O17" s="907"/>
      <c r="Q17">
        <v>252</v>
      </c>
    </row>
    <row r="18" spans="2:17" ht="15" customHeight="1">
      <c r="B18" s="909" t="s">
        <v>6</v>
      </c>
      <c r="C18" s="907"/>
      <c r="D18" s="3">
        <v>42</v>
      </c>
      <c r="E18" s="907"/>
      <c r="F18" s="907"/>
      <c r="G18" s="907">
        <v>0</v>
      </c>
      <c r="H18" s="907"/>
      <c r="I18" s="911"/>
      <c r="J18" s="907"/>
      <c r="K18" s="907"/>
      <c r="L18" s="907"/>
      <c r="M18" s="907"/>
      <c r="N18" s="907"/>
      <c r="O18" s="907"/>
      <c r="Q18">
        <v>315</v>
      </c>
    </row>
    <row r="19" spans="2:17" ht="15" customHeight="1">
      <c r="B19" s="909" t="s">
        <v>0</v>
      </c>
      <c r="C19" s="907"/>
      <c r="D19" s="3">
        <v>42</v>
      </c>
      <c r="E19" s="907"/>
      <c r="F19" s="907"/>
      <c r="G19" s="908">
        <v>0</v>
      </c>
      <c r="H19" s="907"/>
      <c r="I19" s="911"/>
      <c r="J19" s="907"/>
      <c r="K19" s="907"/>
      <c r="L19" s="907"/>
      <c r="M19" s="907"/>
      <c r="N19" s="907"/>
      <c r="O19" s="907"/>
      <c r="Q19">
        <v>315</v>
      </c>
    </row>
    <row r="20" spans="2:17">
      <c r="Q20">
        <v>420</v>
      </c>
    </row>
    <row r="21" spans="2:17">
      <c r="B21" s="245" t="s">
        <v>569</v>
      </c>
      <c r="Q21">
        <v>420</v>
      </c>
    </row>
    <row r="23" spans="2:17">
      <c r="B23" s="244" t="s">
        <v>5</v>
      </c>
      <c r="C23" s="1233" t="s">
        <v>950</v>
      </c>
      <c r="D23">
        <v>0</v>
      </c>
    </row>
    <row r="24" spans="2:17">
      <c r="B24" s="244" t="s">
        <v>6</v>
      </c>
      <c r="C24" s="1233"/>
      <c r="D24">
        <v>0</v>
      </c>
    </row>
    <row r="25" spans="2:17" ht="15.75" customHeight="1">
      <c r="B25" s="244" t="s">
        <v>0</v>
      </c>
      <c r="C25" s="1233"/>
      <c r="D25">
        <v>0</v>
      </c>
    </row>
  </sheetData>
  <mergeCells count="26">
    <mergeCell ref="B2:O2"/>
    <mergeCell ref="B7:B8"/>
    <mergeCell ref="C7:C8"/>
    <mergeCell ref="D7:D8"/>
    <mergeCell ref="E7:E8"/>
    <mergeCell ref="F7:K7"/>
    <mergeCell ref="L7:L8"/>
    <mergeCell ref="M7:M8"/>
    <mergeCell ref="N7:N8"/>
    <mergeCell ref="O7:O8"/>
    <mergeCell ref="F8:G8"/>
    <mergeCell ref="H8:I8"/>
    <mergeCell ref="J8:K8"/>
    <mergeCell ref="B9:B11"/>
    <mergeCell ref="C9:C11"/>
    <mergeCell ref="D9:D11"/>
    <mergeCell ref="E9:E11"/>
    <mergeCell ref="G9:G11"/>
    <mergeCell ref="N9:N11"/>
    <mergeCell ref="O9:O11"/>
    <mergeCell ref="C23:C25"/>
    <mergeCell ref="I9:I11"/>
    <mergeCell ref="J9:J11"/>
    <mergeCell ref="K9:K11"/>
    <mergeCell ref="L9:L11"/>
    <mergeCell ref="M9:M1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B3:I107"/>
  <sheetViews>
    <sheetView showGridLines="0" topLeftCell="A36" workbookViewId="0">
      <selection activeCell="B59" sqref="B59"/>
    </sheetView>
  </sheetViews>
  <sheetFormatPr defaultRowHeight="14.25"/>
  <cols>
    <col min="1" max="1" width="1.140625" style="634" customWidth="1"/>
    <col min="2" max="2" width="5.28515625" style="671" customWidth="1"/>
    <col min="3" max="3" width="46.28515625" style="784" customWidth="1"/>
    <col min="4" max="8" width="14" style="634" customWidth="1"/>
    <col min="9" max="9" width="4.42578125" style="634" customWidth="1"/>
    <col min="10" max="16384" width="9.140625" style="634"/>
  </cols>
  <sheetData>
    <row r="3" spans="2:9" ht="14.25" customHeight="1">
      <c r="B3" s="631"/>
      <c r="C3" s="632"/>
      <c r="D3" s="632"/>
      <c r="E3" s="632"/>
      <c r="F3" s="632"/>
      <c r="G3" s="632"/>
      <c r="H3" s="633" t="s">
        <v>123</v>
      </c>
    </row>
    <row r="4" spans="2:9" ht="14.25" customHeight="1">
      <c r="B4" s="756" t="s">
        <v>124</v>
      </c>
      <c r="C4" s="757"/>
      <c r="D4" s="757"/>
      <c r="E4" s="757"/>
      <c r="F4" s="757"/>
      <c r="G4" s="757"/>
      <c r="H4" s="758"/>
    </row>
    <row r="5" spans="2:9" ht="14.25" customHeight="1">
      <c r="B5" s="638" t="s">
        <v>125</v>
      </c>
      <c r="C5" s="759"/>
      <c r="D5" s="636"/>
      <c r="E5" s="636"/>
      <c r="F5" s="636"/>
      <c r="G5" s="636"/>
      <c r="H5" s="637"/>
    </row>
    <row r="6" spans="2:9" ht="14.25" customHeight="1">
      <c r="B6" s="639"/>
      <c r="C6" s="1258" t="s">
        <v>875</v>
      </c>
      <c r="D6" s="1258"/>
      <c r="E6" s="1258"/>
      <c r="F6" s="1258"/>
      <c r="G6" s="1258"/>
      <c r="H6" s="1259"/>
    </row>
    <row r="7" spans="2:9" ht="15" customHeight="1">
      <c r="B7" s="639"/>
      <c r="C7" s="642" t="s">
        <v>171</v>
      </c>
      <c r="D7" s="641" t="s">
        <v>908</v>
      </c>
      <c r="E7" s="642"/>
      <c r="F7" s="642"/>
      <c r="G7" s="642"/>
      <c r="H7" s="643"/>
    </row>
    <row r="8" spans="2:9" ht="15" customHeight="1">
      <c r="B8" s="639"/>
      <c r="C8" s="640"/>
      <c r="D8" s="1258" t="s">
        <v>909</v>
      </c>
      <c r="E8" s="1258"/>
      <c r="F8" s="640"/>
      <c r="G8" s="641" t="s">
        <v>127</v>
      </c>
      <c r="H8" s="643"/>
    </row>
    <row r="9" spans="2:9" s="645" customFormat="1" ht="25.5" customHeight="1">
      <c r="B9" s="644" t="s">
        <v>87</v>
      </c>
      <c r="C9" s="644" t="s">
        <v>128</v>
      </c>
      <c r="D9" s="644" t="s">
        <v>3</v>
      </c>
      <c r="E9" s="644" t="s">
        <v>4</v>
      </c>
      <c r="F9" s="644" t="s">
        <v>5</v>
      </c>
      <c r="G9" s="644" t="s">
        <v>6</v>
      </c>
      <c r="H9" s="644" t="s">
        <v>0</v>
      </c>
    </row>
    <row r="10" spans="2:9" s="646" customFormat="1">
      <c r="B10" s="644">
        <v>1</v>
      </c>
      <c r="C10" s="644">
        <v>2</v>
      </c>
      <c r="D10" s="644">
        <v>3</v>
      </c>
      <c r="E10" s="644">
        <v>4</v>
      </c>
      <c r="F10" s="644">
        <v>5</v>
      </c>
      <c r="G10" s="644">
        <v>6</v>
      </c>
      <c r="H10" s="644">
        <v>7</v>
      </c>
    </row>
    <row r="11" spans="2:9" ht="21" customHeight="1">
      <c r="B11" s="761" t="s">
        <v>129</v>
      </c>
      <c r="C11" s="649" t="s">
        <v>130</v>
      </c>
      <c r="D11" s="649"/>
      <c r="E11" s="649"/>
      <c r="F11" s="649"/>
      <c r="G11" s="649"/>
      <c r="H11" s="649"/>
    </row>
    <row r="12" spans="2:9" ht="21" customHeight="1">
      <c r="B12" s="761">
        <v>1</v>
      </c>
      <c r="C12" s="649" t="s">
        <v>131</v>
      </c>
      <c r="D12" s="762">
        <v>6818.2130047999999</v>
      </c>
      <c r="E12" s="762">
        <v>6591.1936052000001</v>
      </c>
      <c r="F12" s="762">
        <v>6810.8303422999998</v>
      </c>
      <c r="G12" s="762">
        <v>7321.6423354999997</v>
      </c>
      <c r="H12" s="762">
        <v>7142.2431303999992</v>
      </c>
      <c r="I12" s="763"/>
    </row>
    <row r="13" spans="2:9" ht="21" customHeight="1">
      <c r="B13" s="761">
        <v>2</v>
      </c>
      <c r="C13" s="649" t="s">
        <v>132</v>
      </c>
      <c r="D13" s="762">
        <v>16450.130379599999</v>
      </c>
      <c r="E13" s="762">
        <v>17925.4491241</v>
      </c>
      <c r="F13" s="762">
        <v>18876.919094200002</v>
      </c>
      <c r="G13" s="762">
        <v>18008.465891199998</v>
      </c>
      <c r="H13" s="762">
        <v>22328.092929400002</v>
      </c>
      <c r="I13" s="763"/>
    </row>
    <row r="14" spans="2:9" ht="21" customHeight="1">
      <c r="B14" s="761">
        <v>3</v>
      </c>
      <c r="C14" s="649" t="s">
        <v>133</v>
      </c>
      <c r="D14" s="762">
        <v>315.83037000000002</v>
      </c>
      <c r="E14" s="762">
        <v>267.09813000000003</v>
      </c>
      <c r="F14" s="762">
        <v>267.59645</v>
      </c>
      <c r="G14" s="762">
        <v>35.586489999999998</v>
      </c>
      <c r="H14" s="762">
        <v>239.96705</v>
      </c>
      <c r="I14" s="763"/>
    </row>
    <row r="15" spans="2:9" ht="21" customHeight="1">
      <c r="B15" s="761">
        <v>4</v>
      </c>
      <c r="C15" s="649" t="s">
        <v>134</v>
      </c>
      <c r="D15" s="762">
        <v>1671.4124300000001</v>
      </c>
      <c r="E15" s="762">
        <v>2306.4660528999998</v>
      </c>
      <c r="F15" s="762">
        <v>3300.2646635999999</v>
      </c>
      <c r="G15" s="762">
        <v>3846.7272362999997</v>
      </c>
      <c r="H15" s="762">
        <v>4933.4117181000001</v>
      </c>
      <c r="I15" s="763"/>
    </row>
    <row r="16" spans="2:9" ht="33" customHeight="1">
      <c r="B16" s="761">
        <v>4.0999999999999996</v>
      </c>
      <c r="C16" s="649" t="s">
        <v>876</v>
      </c>
      <c r="D16" s="762"/>
      <c r="E16" s="762"/>
      <c r="F16" s="762"/>
      <c r="G16" s="762"/>
      <c r="H16" s="762"/>
      <c r="I16" s="763"/>
    </row>
    <row r="17" spans="2:9" ht="21" customHeight="1">
      <c r="B17" s="761">
        <v>5</v>
      </c>
      <c r="C17" s="649" t="s">
        <v>135</v>
      </c>
      <c r="D17" s="762">
        <v>1348.02289</v>
      </c>
      <c r="E17" s="762">
        <v>0</v>
      </c>
      <c r="F17" s="762">
        <v>0</v>
      </c>
      <c r="G17" s="762">
        <v>6094.5514700000003</v>
      </c>
      <c r="H17" s="762">
        <v>3105.3265099999999</v>
      </c>
      <c r="I17" s="763"/>
    </row>
    <row r="18" spans="2:9" ht="21" customHeight="1">
      <c r="B18" s="761">
        <v>6</v>
      </c>
      <c r="C18" s="649" t="s">
        <v>136</v>
      </c>
      <c r="D18" s="762"/>
      <c r="E18" s="762"/>
      <c r="F18" s="762">
        <v>0</v>
      </c>
      <c r="G18" s="762"/>
      <c r="H18" s="762"/>
      <c r="I18" s="763"/>
    </row>
    <row r="19" spans="2:9" ht="21" customHeight="1">
      <c r="B19" s="761">
        <v>6.1</v>
      </c>
      <c r="C19" s="649" t="s">
        <v>137</v>
      </c>
      <c r="D19" s="762">
        <v>0</v>
      </c>
      <c r="E19" s="762">
        <v>0</v>
      </c>
      <c r="F19" s="762">
        <v>0</v>
      </c>
      <c r="G19" s="762">
        <v>0</v>
      </c>
      <c r="H19" s="762">
        <v>0</v>
      </c>
      <c r="I19" s="763"/>
    </row>
    <row r="20" spans="2:9" ht="21" customHeight="1">
      <c r="B20" s="761">
        <v>6.2</v>
      </c>
      <c r="C20" s="649" t="s">
        <v>138</v>
      </c>
      <c r="D20" s="762">
        <v>0</v>
      </c>
      <c r="E20" s="762">
        <v>0</v>
      </c>
      <c r="F20" s="762">
        <v>0</v>
      </c>
      <c r="G20" s="762">
        <v>0</v>
      </c>
      <c r="H20" s="762">
        <v>0</v>
      </c>
      <c r="I20" s="763"/>
    </row>
    <row r="21" spans="2:9" ht="21" customHeight="1">
      <c r="B21" s="761">
        <v>6.3</v>
      </c>
      <c r="C21" s="649" t="s">
        <v>139</v>
      </c>
      <c r="D21" s="762">
        <v>383.50252860000001</v>
      </c>
      <c r="E21" s="762">
        <v>447.55862000000002</v>
      </c>
      <c r="F21" s="762">
        <v>444.21938</v>
      </c>
      <c r="G21" s="762">
        <v>426.40102000000002</v>
      </c>
      <c r="H21" s="762">
        <v>557.10174919999997</v>
      </c>
      <c r="I21" s="763"/>
    </row>
    <row r="22" spans="2:9" ht="21" customHeight="1">
      <c r="B22" s="761">
        <v>6.4</v>
      </c>
      <c r="C22" s="649" t="s">
        <v>140</v>
      </c>
      <c r="D22" s="762">
        <v>26.644911200000003</v>
      </c>
      <c r="E22" s="762">
        <v>38.045229999999997</v>
      </c>
      <c r="F22" s="762">
        <v>39.171089799999997</v>
      </c>
      <c r="G22" s="762">
        <v>36.541089999999997</v>
      </c>
      <c r="H22" s="762">
        <v>36.906359999999999</v>
      </c>
      <c r="I22" s="763"/>
    </row>
    <row r="23" spans="2:9" ht="21" customHeight="1">
      <c r="B23" s="761">
        <v>6.5</v>
      </c>
      <c r="C23" s="649" t="s">
        <v>141</v>
      </c>
      <c r="D23" s="762">
        <v>94.633989999999997</v>
      </c>
      <c r="E23" s="762">
        <v>75.48809</v>
      </c>
      <c r="F23" s="762">
        <v>26.327839999999998</v>
      </c>
      <c r="G23" s="762">
        <v>46.918349999999997</v>
      </c>
      <c r="H23" s="762">
        <v>31.227080000000001</v>
      </c>
      <c r="I23" s="763"/>
    </row>
    <row r="24" spans="2:9" ht="21" customHeight="1">
      <c r="B24" s="761">
        <v>6.6</v>
      </c>
      <c r="C24" s="649" t="s">
        <v>142</v>
      </c>
      <c r="D24" s="762">
        <v>0</v>
      </c>
      <c r="E24" s="762">
        <v>0</v>
      </c>
      <c r="F24" s="762">
        <v>0</v>
      </c>
      <c r="G24" s="762">
        <v>0</v>
      </c>
      <c r="H24" s="762">
        <v>0</v>
      </c>
      <c r="I24" s="763"/>
    </row>
    <row r="25" spans="2:9" ht="21" customHeight="1">
      <c r="B25" s="761">
        <v>6.7</v>
      </c>
      <c r="C25" s="649" t="s">
        <v>143</v>
      </c>
      <c r="D25" s="762">
        <v>0</v>
      </c>
      <c r="E25" s="762">
        <v>0</v>
      </c>
      <c r="F25" s="762">
        <v>0</v>
      </c>
      <c r="G25" s="762">
        <v>0</v>
      </c>
      <c r="H25" s="762">
        <v>0</v>
      </c>
      <c r="I25" s="763"/>
    </row>
    <row r="26" spans="2:9" ht="21" customHeight="1">
      <c r="B26" s="761">
        <v>6.8</v>
      </c>
      <c r="C26" s="649" t="s">
        <v>144</v>
      </c>
      <c r="D26" s="762">
        <v>9.2717700000000001</v>
      </c>
      <c r="E26" s="762">
        <v>6.1023699999999996</v>
      </c>
      <c r="F26" s="762">
        <v>6.2161799999999996</v>
      </c>
      <c r="G26" s="762">
        <v>4.3194699999999999</v>
      </c>
      <c r="H26" s="762">
        <v>3.7729900000000001</v>
      </c>
      <c r="I26" s="763"/>
    </row>
    <row r="27" spans="2:9" ht="21" customHeight="1">
      <c r="B27" s="761">
        <v>6.9</v>
      </c>
      <c r="C27" s="649" t="s">
        <v>145</v>
      </c>
      <c r="D27" s="762"/>
      <c r="E27" s="762">
        <v>0</v>
      </c>
      <c r="F27" s="762">
        <v>0</v>
      </c>
      <c r="G27" s="762">
        <v>0</v>
      </c>
      <c r="H27" s="762">
        <v>0</v>
      </c>
      <c r="I27" s="763"/>
    </row>
    <row r="28" spans="2:9" ht="21" customHeight="1">
      <c r="B28" s="761"/>
      <c r="C28" s="649" t="s">
        <v>146</v>
      </c>
      <c r="D28" s="764">
        <f>SUM(D19:D27)</f>
        <v>514.05319980000002</v>
      </c>
      <c r="E28" s="764">
        <f>SUM(E19:E27)</f>
        <v>567.19430999999997</v>
      </c>
      <c r="F28" s="764">
        <f>SUM(F19:F27)</f>
        <v>515.93448979999994</v>
      </c>
      <c r="G28" s="764">
        <f>SUM(G19:G27)</f>
        <v>514.17993000000001</v>
      </c>
      <c r="H28" s="764">
        <f>SUM(H19:H27)</f>
        <v>629.00817919999997</v>
      </c>
      <c r="I28" s="763"/>
    </row>
    <row r="29" spans="2:9" ht="21" customHeight="1">
      <c r="B29" s="761">
        <v>7</v>
      </c>
      <c r="C29" s="649" t="s">
        <v>147</v>
      </c>
      <c r="D29" s="762"/>
      <c r="E29" s="762"/>
      <c r="F29" s="762"/>
      <c r="G29" s="762"/>
      <c r="H29" s="762"/>
      <c r="I29" s="763"/>
    </row>
    <row r="30" spans="2:9" ht="21" customHeight="1">
      <c r="B30" s="761">
        <v>7.1</v>
      </c>
      <c r="C30" s="649" t="s">
        <v>148</v>
      </c>
      <c r="D30" s="762">
        <v>9282.3908415999995</v>
      </c>
      <c r="E30" s="762">
        <v>10075.546200000001</v>
      </c>
      <c r="F30" s="762">
        <v>10859.77269</v>
      </c>
      <c r="G30" s="762">
        <v>11052.775435399999</v>
      </c>
      <c r="H30" s="762">
        <v>15422.7962346</v>
      </c>
      <c r="I30" s="763"/>
    </row>
    <row r="31" spans="2:9" ht="21" customHeight="1">
      <c r="B31" s="761"/>
      <c r="C31" s="649" t="s">
        <v>877</v>
      </c>
      <c r="D31" s="762">
        <v>2824.3441039955087</v>
      </c>
      <c r="E31" s="762">
        <v>5954.3990734084973</v>
      </c>
      <c r="F31" s="762">
        <v>2172.5123168632517</v>
      </c>
      <c r="G31" s="762">
        <v>5668.3642964061401</v>
      </c>
      <c r="H31" s="762">
        <v>7328.9390224886183</v>
      </c>
      <c r="I31" s="763"/>
    </row>
    <row r="32" spans="2:9" ht="21" customHeight="1">
      <c r="B32" s="761">
        <v>7.2</v>
      </c>
      <c r="C32" s="649" t="s">
        <v>149</v>
      </c>
      <c r="D32" s="762">
        <v>421.77341999999999</v>
      </c>
      <c r="E32" s="762">
        <v>526.70234500000004</v>
      </c>
      <c r="F32" s="762">
        <v>567.48541999999998</v>
      </c>
      <c r="G32" s="762">
        <v>556.37878999999998</v>
      </c>
      <c r="H32" s="762">
        <v>618.52545999999995</v>
      </c>
      <c r="I32" s="763"/>
    </row>
    <row r="33" spans="2:9" ht="21" customHeight="1">
      <c r="B33" s="761">
        <v>7.3</v>
      </c>
      <c r="C33" s="649" t="s">
        <v>150</v>
      </c>
      <c r="D33" s="762">
        <v>30.206440000000001</v>
      </c>
      <c r="E33" s="762">
        <v>0</v>
      </c>
      <c r="F33" s="762">
        <v>0</v>
      </c>
      <c r="G33" s="762">
        <v>0</v>
      </c>
      <c r="H33" s="762">
        <v>0</v>
      </c>
      <c r="I33" s="763"/>
    </row>
    <row r="34" spans="2:9" ht="21" customHeight="1">
      <c r="B34" s="761">
        <v>7.4</v>
      </c>
      <c r="C34" s="649" t="s">
        <v>151</v>
      </c>
      <c r="D34" s="762">
        <v>0</v>
      </c>
      <c r="E34" s="762">
        <v>0</v>
      </c>
      <c r="F34" s="762">
        <v>0</v>
      </c>
      <c r="G34" s="762">
        <v>0</v>
      </c>
      <c r="H34" s="762">
        <v>0</v>
      </c>
      <c r="I34" s="763"/>
    </row>
    <row r="35" spans="2:9" ht="21" customHeight="1">
      <c r="B35" s="761">
        <v>7.5</v>
      </c>
      <c r="C35" s="649" t="s">
        <v>152</v>
      </c>
      <c r="D35" s="762">
        <v>166.77828</v>
      </c>
      <c r="E35" s="762">
        <v>248.17218</v>
      </c>
      <c r="F35" s="762">
        <v>242.05931000000001</v>
      </c>
      <c r="G35" s="762">
        <v>279.56972999999999</v>
      </c>
      <c r="H35" s="762">
        <v>275.69161000000003</v>
      </c>
      <c r="I35" s="763"/>
    </row>
    <row r="36" spans="2:9" ht="21" customHeight="1">
      <c r="B36" s="761">
        <v>7.6</v>
      </c>
      <c r="C36" s="649" t="s">
        <v>153</v>
      </c>
      <c r="D36" s="762">
        <v>0</v>
      </c>
      <c r="E36" s="762">
        <v>0</v>
      </c>
      <c r="F36" s="762">
        <v>0</v>
      </c>
      <c r="G36" s="762">
        <v>0</v>
      </c>
      <c r="H36" s="762">
        <v>0</v>
      </c>
      <c r="I36" s="763"/>
    </row>
    <row r="37" spans="2:9" ht="21" customHeight="1">
      <c r="B37" s="761"/>
      <c r="C37" s="649" t="s">
        <v>154</v>
      </c>
      <c r="D37" s="762">
        <f>SUM(D30:D36)</f>
        <v>12725.493085595508</v>
      </c>
      <c r="E37" s="762">
        <f t="shared" ref="E37:H37" si="0">SUM(E30:E36)</f>
        <v>16804.819798408502</v>
      </c>
      <c r="F37" s="762">
        <f t="shared" si="0"/>
        <v>13841.829736863252</v>
      </c>
      <c r="G37" s="762">
        <f t="shared" si="0"/>
        <v>17557.088251806137</v>
      </c>
      <c r="H37" s="762">
        <f t="shared" si="0"/>
        <v>23645.95232708862</v>
      </c>
      <c r="I37" s="763"/>
    </row>
    <row r="38" spans="2:9" ht="21" customHeight="1">
      <c r="B38" s="761">
        <v>8</v>
      </c>
      <c r="C38" s="649" t="s">
        <v>155</v>
      </c>
      <c r="D38" s="762">
        <v>0.15775</v>
      </c>
      <c r="E38" s="762">
        <v>27.03856</v>
      </c>
      <c r="F38" s="762">
        <v>0</v>
      </c>
      <c r="G38" s="762">
        <v>0</v>
      </c>
      <c r="H38" s="762">
        <v>0</v>
      </c>
      <c r="I38" s="763"/>
    </row>
    <row r="39" spans="2:9" ht="21" customHeight="1">
      <c r="B39" s="761">
        <v>9</v>
      </c>
      <c r="C39" s="649" t="s">
        <v>156</v>
      </c>
      <c r="D39" s="762">
        <v>58</v>
      </c>
      <c r="E39" s="762">
        <v>0</v>
      </c>
      <c r="F39" s="762">
        <v>0</v>
      </c>
      <c r="G39" s="762">
        <v>445.64210000000003</v>
      </c>
      <c r="H39" s="762">
        <v>0</v>
      </c>
      <c r="I39" s="763"/>
    </row>
    <row r="40" spans="2:9" ht="21" customHeight="1">
      <c r="B40" s="761">
        <v>10</v>
      </c>
      <c r="C40" s="649" t="s">
        <v>157</v>
      </c>
      <c r="D40" s="762">
        <v>0</v>
      </c>
      <c r="E40" s="762">
        <v>0</v>
      </c>
      <c r="F40" s="762">
        <v>0</v>
      </c>
      <c r="G40" s="762">
        <v>0</v>
      </c>
      <c r="H40" s="762">
        <v>0</v>
      </c>
      <c r="I40" s="763"/>
    </row>
    <row r="41" spans="2:9" ht="21" customHeight="1">
      <c r="B41" s="761">
        <v>11</v>
      </c>
      <c r="C41" s="649" t="s">
        <v>158</v>
      </c>
      <c r="D41" s="762"/>
      <c r="E41" s="762"/>
      <c r="F41" s="762"/>
      <c r="G41" s="762"/>
      <c r="H41" s="762"/>
      <c r="I41" s="763"/>
    </row>
    <row r="42" spans="2:9" ht="21" customHeight="1">
      <c r="B42" s="761" t="s">
        <v>878</v>
      </c>
      <c r="C42" s="649" t="s">
        <v>879</v>
      </c>
      <c r="D42" s="762">
        <v>1741.9704081</v>
      </c>
      <c r="E42" s="762">
        <v>1803.8844133999996</v>
      </c>
      <c r="F42" s="762">
        <v>1668.0213269999999</v>
      </c>
      <c r="G42" s="762">
        <v>1488.1067157999998</v>
      </c>
      <c r="H42" s="762">
        <v>1352.1209585000001</v>
      </c>
      <c r="I42" s="763"/>
    </row>
    <row r="43" spans="2:9" ht="21" customHeight="1">
      <c r="B43" s="761" t="s">
        <v>880</v>
      </c>
      <c r="C43" s="649" t="s">
        <v>881</v>
      </c>
      <c r="D43" s="762">
        <v>6091.2528081044911</v>
      </c>
      <c r="E43" s="762">
        <v>6527.557049891504</v>
      </c>
      <c r="F43" s="762">
        <v>5002.9706156367492</v>
      </c>
      <c r="G43" s="762">
        <v>4562.462354693861</v>
      </c>
      <c r="H43" s="762">
        <v>4165.0498639113812</v>
      </c>
      <c r="I43" s="763"/>
    </row>
    <row r="44" spans="2:9" ht="21" customHeight="1">
      <c r="B44" s="761"/>
      <c r="C44" s="649" t="s">
        <v>882</v>
      </c>
      <c r="D44" s="764">
        <f>D43+D42</f>
        <v>7833.2232162044911</v>
      </c>
      <c r="E44" s="764">
        <f t="shared" ref="E44:H44" si="1">E43+E42</f>
        <v>8331.4414632915032</v>
      </c>
      <c r="F44" s="764">
        <f t="shared" si="1"/>
        <v>6670.9919426367487</v>
      </c>
      <c r="G44" s="764">
        <f t="shared" si="1"/>
        <v>6050.5690704938606</v>
      </c>
      <c r="H44" s="764">
        <f t="shared" si="1"/>
        <v>5517.1708224113809</v>
      </c>
      <c r="I44" s="763"/>
    </row>
    <row r="45" spans="2:9" ht="21" customHeight="1">
      <c r="B45" s="761">
        <v>12</v>
      </c>
      <c r="C45" s="649" t="s">
        <v>159</v>
      </c>
      <c r="D45" s="762">
        <v>531.84798729999989</v>
      </c>
      <c r="E45" s="762">
        <v>325.58548540000021</v>
      </c>
      <c r="F45" s="762">
        <v>243.45797429999948</v>
      </c>
      <c r="G45" s="762">
        <v>345.54386439999996</v>
      </c>
      <c r="H45" s="762">
        <v>288.76048250000002</v>
      </c>
      <c r="I45" s="763"/>
    </row>
    <row r="46" spans="2:9" ht="21" customHeight="1">
      <c r="B46" s="761">
        <v>14</v>
      </c>
      <c r="C46" s="765" t="s">
        <v>160</v>
      </c>
      <c r="D46" s="764">
        <f>D45+D44+D40+D39+D38+D37+D28+D17+D15+D14+D13+D12</f>
        <v>48266.384313300005</v>
      </c>
      <c r="E46" s="764">
        <f t="shared" ref="E46:H46" si="2">E45+E44+E40+E39+E38+E37+E28+E17+E15+E14+E13+E12</f>
        <v>53146.2865293</v>
      </c>
      <c r="F46" s="764">
        <f t="shared" si="2"/>
        <v>50527.824693700008</v>
      </c>
      <c r="G46" s="764">
        <f t="shared" si="2"/>
        <v>60219.996639699995</v>
      </c>
      <c r="H46" s="764">
        <f t="shared" si="2"/>
        <v>67829.933149100005</v>
      </c>
      <c r="I46" s="763"/>
    </row>
    <row r="47" spans="2:9" ht="21" customHeight="1">
      <c r="B47" s="761">
        <v>14</v>
      </c>
      <c r="C47" s="649" t="s">
        <v>161</v>
      </c>
      <c r="D47" s="762">
        <v>0</v>
      </c>
      <c r="E47" s="762">
        <v>0</v>
      </c>
      <c r="F47" s="762">
        <v>0</v>
      </c>
      <c r="G47" s="762">
        <v>0</v>
      </c>
      <c r="H47" s="762">
        <v>0</v>
      </c>
      <c r="I47" s="763"/>
    </row>
    <row r="48" spans="2:9" ht="21" customHeight="1">
      <c r="B48" s="761">
        <v>15</v>
      </c>
      <c r="C48" s="649" t="s">
        <v>162</v>
      </c>
      <c r="D48" s="762">
        <f>D46-D47</f>
        <v>48266.384313300005</v>
      </c>
      <c r="E48" s="762">
        <f>E46-E47</f>
        <v>53146.2865293</v>
      </c>
      <c r="F48" s="762">
        <f>F46-F47</f>
        <v>50527.824693700008</v>
      </c>
      <c r="G48" s="762">
        <f t="shared" ref="G48:H48" si="3">G46-G47</f>
        <v>60219.996639699995</v>
      </c>
      <c r="H48" s="762">
        <f t="shared" si="3"/>
        <v>67829.933149100005</v>
      </c>
    </row>
    <row r="49" spans="2:8" ht="59.25" customHeight="1">
      <c r="B49" s="761">
        <v>16</v>
      </c>
      <c r="C49" s="649" t="s">
        <v>1304</v>
      </c>
      <c r="D49" s="762">
        <v>0</v>
      </c>
      <c r="E49" s="762"/>
      <c r="F49" s="762"/>
      <c r="G49" s="762"/>
      <c r="H49" s="762"/>
    </row>
    <row r="50" spans="2:8" ht="28.5">
      <c r="B50" s="639" t="s">
        <v>163</v>
      </c>
      <c r="C50" s="640"/>
      <c r="D50" s="766">
        <v>0</v>
      </c>
      <c r="E50" s="766">
        <v>0</v>
      </c>
      <c r="F50" s="767">
        <v>0</v>
      </c>
      <c r="G50" s="767">
        <v>0</v>
      </c>
      <c r="H50" s="768">
        <v>0</v>
      </c>
    </row>
    <row r="51" spans="2:8" s="769" customFormat="1" ht="57.75" customHeight="1">
      <c r="B51" s="1260" t="s">
        <v>1305</v>
      </c>
      <c r="C51" s="1261"/>
      <c r="D51" s="1261"/>
      <c r="E51" s="1261"/>
      <c r="F51" s="1261"/>
      <c r="G51" s="1261"/>
      <c r="H51" s="1262"/>
    </row>
    <row r="52" spans="2:8" s="769" customFormat="1" ht="19.5" customHeight="1">
      <c r="B52" s="1255" t="s">
        <v>164</v>
      </c>
      <c r="C52" s="1256"/>
      <c r="D52" s="1256"/>
      <c r="E52" s="1256"/>
      <c r="F52" s="1256"/>
      <c r="G52" s="1256"/>
      <c r="H52" s="1257"/>
    </row>
    <row r="53" spans="2:8" s="769" customFormat="1" ht="15" customHeight="1">
      <c r="B53" s="1255" t="s">
        <v>511</v>
      </c>
      <c r="C53" s="1256"/>
      <c r="D53" s="1256"/>
      <c r="E53" s="1256"/>
      <c r="F53" s="1256"/>
      <c r="G53" s="1256"/>
      <c r="H53" s="1257"/>
    </row>
    <row r="54" spans="2:8" s="769" customFormat="1" ht="17.25" customHeight="1">
      <c r="B54" s="1255" t="s">
        <v>165</v>
      </c>
      <c r="C54" s="1256"/>
      <c r="D54" s="1256"/>
      <c r="E54" s="1256"/>
      <c r="F54" s="1256"/>
      <c r="G54" s="1256"/>
      <c r="H54" s="1257"/>
    </row>
    <row r="55" spans="2:8" s="769" customFormat="1" ht="18.75" customHeight="1">
      <c r="B55" s="1255" t="s">
        <v>512</v>
      </c>
      <c r="C55" s="1256"/>
      <c r="D55" s="1256"/>
      <c r="E55" s="1256"/>
      <c r="F55" s="1256"/>
      <c r="G55" s="1256"/>
      <c r="H55" s="1257"/>
    </row>
    <row r="56" spans="2:8" s="769" customFormat="1" ht="15" customHeight="1">
      <c r="B56" s="1255" t="s">
        <v>166</v>
      </c>
      <c r="C56" s="1256"/>
      <c r="D56" s="1256"/>
      <c r="E56" s="1256"/>
      <c r="F56" s="1256"/>
      <c r="G56" s="1256"/>
      <c r="H56" s="1257"/>
    </row>
    <row r="57" spans="2:8" s="769" customFormat="1" ht="15" customHeight="1">
      <c r="B57" s="1255" t="s">
        <v>167</v>
      </c>
      <c r="C57" s="1256"/>
      <c r="D57" s="1256"/>
      <c r="E57" s="1256"/>
      <c r="F57" s="1256"/>
      <c r="G57" s="1256"/>
      <c r="H57" s="1257"/>
    </row>
    <row r="58" spans="2:8" s="769" customFormat="1" ht="15" customHeight="1">
      <c r="B58" s="1255" t="s">
        <v>168</v>
      </c>
      <c r="C58" s="1256"/>
      <c r="D58" s="1256"/>
      <c r="E58" s="1256"/>
      <c r="F58" s="1256"/>
      <c r="G58" s="1256"/>
      <c r="H58" s="1257"/>
    </row>
    <row r="59" spans="2:8" s="769" customFormat="1" ht="18.75" customHeight="1">
      <c r="B59" s="770" t="s">
        <v>884</v>
      </c>
      <c r="C59" s="771"/>
      <c r="D59" s="772"/>
      <c r="E59" s="772"/>
      <c r="F59" s="772"/>
      <c r="G59" s="772"/>
      <c r="H59" s="773"/>
    </row>
    <row r="60" spans="2:8" s="769" customFormat="1" ht="18.75" customHeight="1">
      <c r="B60" s="774" t="s">
        <v>885</v>
      </c>
      <c r="C60" s="775"/>
      <c r="D60" s="776"/>
      <c r="E60" s="776"/>
      <c r="F60" s="776"/>
      <c r="G60" s="776"/>
      <c r="H60" s="777"/>
    </row>
    <row r="61" spans="2:8" s="769" customFormat="1" ht="18.75" customHeight="1">
      <c r="B61" s="774" t="s">
        <v>1306</v>
      </c>
      <c r="C61" s="775"/>
      <c r="D61" s="776"/>
      <c r="E61" s="776"/>
      <c r="F61" s="776"/>
      <c r="G61" s="776"/>
      <c r="H61" s="777"/>
    </row>
    <row r="62" spans="2:8" s="769" customFormat="1" ht="18.75" customHeight="1">
      <c r="B62" s="774" t="s">
        <v>1307</v>
      </c>
      <c r="C62" s="775"/>
      <c r="D62" s="776"/>
      <c r="E62" s="776"/>
      <c r="F62" s="776"/>
      <c r="G62" s="776"/>
      <c r="H62" s="777"/>
    </row>
    <row r="63" spans="2:8" s="769" customFormat="1" ht="18.75" customHeight="1">
      <c r="B63" s="774" t="s">
        <v>169</v>
      </c>
      <c r="C63" s="775"/>
      <c r="D63" s="776"/>
      <c r="E63" s="776"/>
      <c r="F63" s="776"/>
      <c r="G63" s="776"/>
      <c r="H63" s="777"/>
    </row>
    <row r="64" spans="2:8" s="769" customFormat="1" ht="18.75" customHeight="1">
      <c r="B64" s="774" t="s">
        <v>170</v>
      </c>
      <c r="C64" s="775"/>
      <c r="D64" s="776"/>
      <c r="E64" s="776"/>
      <c r="F64" s="776"/>
      <c r="G64" s="776"/>
      <c r="H64" s="777"/>
    </row>
    <row r="65" spans="2:8" s="769" customFormat="1">
      <c r="B65" s="778"/>
      <c r="C65" s="779"/>
      <c r="D65" s="780"/>
      <c r="E65" s="780"/>
      <c r="F65" s="780"/>
      <c r="G65" s="780"/>
      <c r="H65" s="781"/>
    </row>
    <row r="66" spans="2:8" s="769" customFormat="1">
      <c r="B66" s="782"/>
      <c r="C66" s="783"/>
    </row>
    <row r="68" spans="2:8" ht="15" thickBot="1"/>
    <row r="69" spans="2:8">
      <c r="B69" s="675"/>
      <c r="C69" s="676"/>
      <c r="D69" s="676"/>
      <c r="E69" s="676"/>
      <c r="F69" s="676"/>
      <c r="G69" s="676"/>
      <c r="H69" s="677" t="s">
        <v>1367</v>
      </c>
    </row>
    <row r="70" spans="2:8" ht="15">
      <c r="B70" s="786" t="s">
        <v>889</v>
      </c>
      <c r="C70" s="759"/>
      <c r="D70" s="757"/>
      <c r="E70" s="757"/>
      <c r="F70" s="757"/>
      <c r="G70" s="757"/>
      <c r="H70" s="787"/>
    </row>
    <row r="71" spans="2:8">
      <c r="B71" s="680" t="s">
        <v>125</v>
      </c>
      <c r="C71" s="759"/>
      <c r="D71" s="636"/>
      <c r="E71" s="636"/>
      <c r="F71" s="636"/>
      <c r="G71" s="636"/>
      <c r="H71" s="679"/>
    </row>
    <row r="72" spans="2:8">
      <c r="B72" s="681"/>
      <c r="C72" s="1263" t="s">
        <v>875</v>
      </c>
      <c r="D72" s="1263"/>
      <c r="E72" s="1263"/>
      <c r="F72" s="1263"/>
      <c r="G72" s="1263"/>
      <c r="H72" s="1264"/>
    </row>
    <row r="73" spans="2:8" ht="14.25" customHeight="1">
      <c r="B73" s="681"/>
      <c r="C73" s="642" t="s">
        <v>171</v>
      </c>
      <c r="D73" s="641" t="str">
        <f>D$7</f>
        <v>Mejia Thermal Power station</v>
      </c>
      <c r="E73" s="642"/>
      <c r="F73" s="642"/>
      <c r="G73" s="642"/>
      <c r="H73" s="682"/>
    </row>
    <row r="74" spans="2:8" ht="15" thickBot="1">
      <c r="B74" s="788"/>
      <c r="C74" s="789"/>
      <c r="D74" s="1265" t="str">
        <f>D$8</f>
        <v>MTPS</v>
      </c>
      <c r="E74" s="1265"/>
      <c r="F74" s="789"/>
      <c r="G74" s="791" t="s">
        <v>127</v>
      </c>
      <c r="H74" s="792"/>
    </row>
    <row r="75" spans="2:8" ht="29.25" thickBot="1">
      <c r="B75" s="793" t="s">
        <v>87</v>
      </c>
      <c r="C75" s="794" t="s">
        <v>128</v>
      </c>
      <c r="D75" s="795" t="s">
        <v>3</v>
      </c>
      <c r="E75" s="794" t="s">
        <v>4</v>
      </c>
      <c r="F75" s="796" t="s">
        <v>5</v>
      </c>
      <c r="G75" s="794" t="s">
        <v>6</v>
      </c>
      <c r="H75" s="797" t="s">
        <v>0</v>
      </c>
    </row>
    <row r="76" spans="2:8">
      <c r="B76" s="798">
        <v>1</v>
      </c>
      <c r="C76" s="799" t="s">
        <v>910</v>
      </c>
      <c r="D76" s="800">
        <v>0.89671999999999996</v>
      </c>
      <c r="E76" s="800">
        <v>1.0321199999999999</v>
      </c>
      <c r="F76" s="800">
        <v>0</v>
      </c>
      <c r="G76" s="800">
        <v>0</v>
      </c>
      <c r="H76" s="801">
        <v>0</v>
      </c>
    </row>
    <row r="77" spans="2:8">
      <c r="B77" s="802">
        <v>2</v>
      </c>
      <c r="C77" s="803" t="s">
        <v>890</v>
      </c>
      <c r="D77" s="804">
        <v>11.61164</v>
      </c>
      <c r="E77" s="804">
        <v>19.846679999999999</v>
      </c>
      <c r="F77" s="804">
        <v>35.487749999999998</v>
      </c>
      <c r="G77" s="804">
        <v>43.581240000000001</v>
      </c>
      <c r="H77" s="805">
        <v>45.911549999999998</v>
      </c>
    </row>
    <row r="78" spans="2:8">
      <c r="B78" s="802">
        <v>3</v>
      </c>
      <c r="C78" s="803" t="s">
        <v>911</v>
      </c>
      <c r="D78" s="804">
        <v>0</v>
      </c>
      <c r="E78" s="804">
        <v>0.15</v>
      </c>
      <c r="F78" s="804">
        <v>0</v>
      </c>
      <c r="G78" s="804">
        <v>0</v>
      </c>
      <c r="H78" s="805">
        <v>0</v>
      </c>
    </row>
    <row r="79" spans="2:8">
      <c r="B79" s="802">
        <v>4</v>
      </c>
      <c r="C79" s="803" t="s">
        <v>912</v>
      </c>
      <c r="D79" s="804">
        <v>115.93546000000001</v>
      </c>
      <c r="E79" s="804">
        <v>87.980900000000005</v>
      </c>
      <c r="F79" s="804">
        <v>112.9485</v>
      </c>
      <c r="G79" s="804">
        <v>100.85054</v>
      </c>
      <c r="H79" s="805">
        <v>106.70556000000001</v>
      </c>
    </row>
    <row r="80" spans="2:8">
      <c r="B80" s="802">
        <v>5</v>
      </c>
      <c r="C80" s="803" t="s">
        <v>913</v>
      </c>
      <c r="D80" s="804">
        <v>0.50700000000000001</v>
      </c>
      <c r="E80" s="804">
        <v>0</v>
      </c>
      <c r="F80" s="804">
        <v>0</v>
      </c>
      <c r="G80" s="804">
        <v>0</v>
      </c>
      <c r="H80" s="805">
        <v>0</v>
      </c>
    </row>
    <row r="81" spans="2:8">
      <c r="B81" s="802">
        <v>6</v>
      </c>
      <c r="C81" s="803" t="s">
        <v>914</v>
      </c>
      <c r="D81" s="804">
        <v>0.23239000000000001</v>
      </c>
      <c r="E81" s="804">
        <v>0.17307</v>
      </c>
      <c r="F81" s="804">
        <v>0.13568</v>
      </c>
      <c r="G81" s="804">
        <v>0</v>
      </c>
      <c r="H81" s="805">
        <v>0</v>
      </c>
    </row>
    <row r="82" spans="2:8">
      <c r="B82" s="802">
        <v>7</v>
      </c>
      <c r="C82" s="803" t="s">
        <v>891</v>
      </c>
      <c r="D82" s="804">
        <v>0</v>
      </c>
      <c r="E82" s="804">
        <v>0</v>
      </c>
      <c r="F82" s="804">
        <v>0</v>
      </c>
      <c r="G82" s="804">
        <v>2.5000000000000001E-3</v>
      </c>
      <c r="H82" s="805">
        <v>0.1285</v>
      </c>
    </row>
    <row r="83" spans="2:8">
      <c r="B83" s="802">
        <v>8</v>
      </c>
      <c r="C83" s="803" t="s">
        <v>892</v>
      </c>
      <c r="D83" s="804">
        <v>0.17666999999999999</v>
      </c>
      <c r="E83" s="804">
        <v>0</v>
      </c>
      <c r="F83" s="804">
        <v>0</v>
      </c>
      <c r="G83" s="804">
        <v>0</v>
      </c>
      <c r="H83" s="805">
        <v>0</v>
      </c>
    </row>
    <row r="84" spans="2:8">
      <c r="B84" s="802">
        <v>9</v>
      </c>
      <c r="C84" s="803" t="s">
        <v>893</v>
      </c>
      <c r="D84" s="804">
        <v>0.03</v>
      </c>
      <c r="E84" s="804">
        <v>0.15</v>
      </c>
      <c r="F84" s="804">
        <v>0.06</v>
      </c>
      <c r="G84" s="804">
        <v>0.06</v>
      </c>
      <c r="H84" s="805">
        <v>0.03</v>
      </c>
    </row>
    <row r="85" spans="2:8">
      <c r="B85" s="802">
        <v>10</v>
      </c>
      <c r="C85" s="803" t="s">
        <v>894</v>
      </c>
      <c r="D85" s="804">
        <v>0.21556</v>
      </c>
      <c r="E85" s="804">
        <v>0.43752000000000002</v>
      </c>
      <c r="F85" s="804">
        <v>1.1792199999999999</v>
      </c>
      <c r="G85" s="804">
        <v>1.032</v>
      </c>
      <c r="H85" s="805">
        <v>0.13507</v>
      </c>
    </row>
    <row r="86" spans="2:8">
      <c r="B86" s="802">
        <v>11</v>
      </c>
      <c r="C86" s="803" t="s">
        <v>895</v>
      </c>
      <c r="D86" s="804">
        <v>2.94</v>
      </c>
      <c r="E86" s="804">
        <v>4.2356999999999996</v>
      </c>
      <c r="F86" s="804">
        <v>1.04</v>
      </c>
      <c r="G86" s="804">
        <v>1.55</v>
      </c>
      <c r="H86" s="805">
        <v>1.2547999999999999</v>
      </c>
    </row>
    <row r="87" spans="2:8">
      <c r="B87" s="802">
        <v>12</v>
      </c>
      <c r="C87" s="803" t="s">
        <v>896</v>
      </c>
      <c r="D87" s="804">
        <v>0.157</v>
      </c>
      <c r="E87" s="804">
        <v>0.26600000000000001</v>
      </c>
      <c r="F87" s="804">
        <v>0.41299999999999998</v>
      </c>
      <c r="G87" s="804">
        <v>0.434</v>
      </c>
      <c r="H87" s="805">
        <v>0.503</v>
      </c>
    </row>
    <row r="88" spans="2:8">
      <c r="B88" s="802">
        <v>13</v>
      </c>
      <c r="C88" s="803" t="s">
        <v>897</v>
      </c>
      <c r="D88" s="804">
        <v>0.53498999999999997</v>
      </c>
      <c r="E88" s="804">
        <v>0.99</v>
      </c>
      <c r="F88" s="804">
        <v>1.84101</v>
      </c>
      <c r="G88" s="804">
        <v>1.8481399999999999</v>
      </c>
      <c r="H88" s="805">
        <v>4.3863599999999998</v>
      </c>
    </row>
    <row r="89" spans="2:8">
      <c r="B89" s="802">
        <v>14</v>
      </c>
      <c r="C89" s="803" t="s">
        <v>915</v>
      </c>
      <c r="D89" s="804">
        <v>10.14922</v>
      </c>
      <c r="E89" s="804">
        <v>60.676139999999997</v>
      </c>
      <c r="F89" s="804">
        <v>0.623</v>
      </c>
      <c r="G89" s="804">
        <v>4.6820000000000004</v>
      </c>
      <c r="H89" s="805">
        <v>4.6041500000000006</v>
      </c>
    </row>
    <row r="90" spans="2:8" ht="25.5">
      <c r="B90" s="802">
        <v>15</v>
      </c>
      <c r="C90" s="803" t="s">
        <v>898</v>
      </c>
      <c r="D90" s="804">
        <v>0</v>
      </c>
      <c r="E90" s="804">
        <v>0</v>
      </c>
      <c r="F90" s="804">
        <v>5</v>
      </c>
      <c r="G90" s="804">
        <v>0</v>
      </c>
      <c r="H90" s="805">
        <v>0</v>
      </c>
    </row>
    <row r="91" spans="2:8" ht="15" thickBot="1">
      <c r="B91" s="806">
        <v>16</v>
      </c>
      <c r="C91" s="807" t="s">
        <v>899</v>
      </c>
      <c r="D91" s="808">
        <v>278.38727</v>
      </c>
      <c r="E91" s="808">
        <v>350.76012500000002</v>
      </c>
      <c r="F91" s="808">
        <v>408.75725999999997</v>
      </c>
      <c r="G91" s="808">
        <v>402.33837</v>
      </c>
      <c r="H91" s="809">
        <v>454.86646999999999</v>
      </c>
    </row>
    <row r="92" spans="2:8" ht="15" thickBot="1">
      <c r="B92" s="810"/>
      <c r="C92" s="811" t="s">
        <v>900</v>
      </c>
      <c r="D92" s="812">
        <f>SUM(D76:D91)</f>
        <v>421.77392000000003</v>
      </c>
      <c r="E92" s="812">
        <f>SUM(E76:E91)</f>
        <v>526.69825500000002</v>
      </c>
      <c r="F92" s="812">
        <f t="shared" ref="F92:H92" si="4">SUM(F76:F91)</f>
        <v>567.48541999999998</v>
      </c>
      <c r="G92" s="812">
        <f t="shared" si="4"/>
        <v>556.37878999999998</v>
      </c>
      <c r="H92" s="813">
        <f t="shared" si="4"/>
        <v>618.52545999999995</v>
      </c>
    </row>
    <row r="94" spans="2:8" ht="15" thickBot="1"/>
    <row r="95" spans="2:8">
      <c r="B95" s="675"/>
      <c r="C95" s="676"/>
      <c r="D95" s="676"/>
      <c r="E95" s="676"/>
      <c r="F95" s="676"/>
      <c r="G95" s="676"/>
      <c r="H95" s="677" t="s">
        <v>901</v>
      </c>
    </row>
    <row r="96" spans="2:8" ht="15">
      <c r="B96" s="786" t="s">
        <v>902</v>
      </c>
      <c r="C96" s="759"/>
      <c r="D96" s="757"/>
      <c r="E96" s="757"/>
      <c r="F96" s="757"/>
      <c r="G96" s="757"/>
      <c r="H96" s="787"/>
    </row>
    <row r="97" spans="2:8">
      <c r="B97" s="680" t="s">
        <v>125</v>
      </c>
      <c r="C97" s="759"/>
      <c r="D97" s="636"/>
      <c r="E97" s="636"/>
      <c r="F97" s="636"/>
      <c r="G97" s="636"/>
      <c r="H97" s="679"/>
    </row>
    <row r="98" spans="2:8">
      <c r="B98" s="681"/>
      <c r="C98" s="1263" t="s">
        <v>875</v>
      </c>
      <c r="D98" s="1263"/>
      <c r="E98" s="1263"/>
      <c r="F98" s="1263"/>
      <c r="G98" s="1263"/>
      <c r="H98" s="1264"/>
    </row>
    <row r="99" spans="2:8" ht="14.25" customHeight="1">
      <c r="B99" s="681"/>
      <c r="C99" s="642" t="s">
        <v>171</v>
      </c>
      <c r="D99" s="641" t="str">
        <f>D$7</f>
        <v>Mejia Thermal Power station</v>
      </c>
      <c r="E99" s="642"/>
      <c r="F99" s="642"/>
      <c r="G99" s="642"/>
      <c r="H99" s="682"/>
    </row>
    <row r="100" spans="2:8" ht="15" thickBot="1">
      <c r="B100" s="788"/>
      <c r="C100" s="789"/>
      <c r="D100" s="1265" t="str">
        <f>D$8</f>
        <v>MTPS</v>
      </c>
      <c r="E100" s="1265"/>
      <c r="F100" s="789"/>
      <c r="G100" s="791" t="s">
        <v>127</v>
      </c>
      <c r="H100" s="792"/>
    </row>
    <row r="101" spans="2:8" ht="29.25" thickBot="1">
      <c r="B101" s="814" t="s">
        <v>87</v>
      </c>
      <c r="C101" s="815" t="s">
        <v>128</v>
      </c>
      <c r="D101" s="815" t="s">
        <v>3</v>
      </c>
      <c r="E101" s="816" t="s">
        <v>4</v>
      </c>
      <c r="F101" s="816" t="s">
        <v>5</v>
      </c>
      <c r="G101" s="816" t="s">
        <v>6</v>
      </c>
      <c r="H101" s="817" t="s">
        <v>0</v>
      </c>
    </row>
    <row r="102" spans="2:8" ht="24.75">
      <c r="B102" s="818">
        <v>1</v>
      </c>
      <c r="C102" s="819" t="s">
        <v>903</v>
      </c>
      <c r="D102" s="800">
        <v>52.803458400000011</v>
      </c>
      <c r="E102" s="800">
        <v>61.384775000000005</v>
      </c>
      <c r="F102" s="800">
        <v>59.198075499999973</v>
      </c>
      <c r="G102" s="800">
        <v>43.529876999999999</v>
      </c>
      <c r="H102" s="800">
        <v>41.834122500000007</v>
      </c>
    </row>
    <row r="103" spans="2:8" ht="24.75">
      <c r="B103" s="820">
        <v>2</v>
      </c>
      <c r="C103" s="821" t="s">
        <v>904</v>
      </c>
      <c r="D103" s="804">
        <v>44.727629999999998</v>
      </c>
      <c r="E103" s="804">
        <v>15.5685</v>
      </c>
      <c r="F103" s="804">
        <v>133.92738</v>
      </c>
      <c r="G103" s="804">
        <v>49.72383</v>
      </c>
      <c r="H103" s="804">
        <v>95.225219999999993</v>
      </c>
    </row>
    <row r="104" spans="2:8">
      <c r="B104" s="820">
        <v>3</v>
      </c>
      <c r="C104" s="821" t="s">
        <v>905</v>
      </c>
      <c r="D104" s="804">
        <v>82.217160000000007</v>
      </c>
      <c r="E104" s="804">
        <v>248.34510550000002</v>
      </c>
      <c r="F104" s="804">
        <v>48.798808799999996</v>
      </c>
      <c r="G104" s="804">
        <v>251.30979739999998</v>
      </c>
      <c r="H104" s="804">
        <v>149.51222000000001</v>
      </c>
    </row>
    <row r="105" spans="2:8" ht="24.75">
      <c r="B105" s="820">
        <v>4</v>
      </c>
      <c r="C105" s="821" t="s">
        <v>906</v>
      </c>
      <c r="D105" s="804">
        <v>8.9889999999999998E-2</v>
      </c>
      <c r="E105" s="804">
        <v>0.2871049</v>
      </c>
      <c r="F105" s="804">
        <v>1.5337099999999999</v>
      </c>
      <c r="G105" s="804">
        <v>0.98036000000000001</v>
      </c>
      <c r="H105" s="804">
        <v>2.18892</v>
      </c>
    </row>
    <row r="106" spans="2:8" ht="25.5" thickBot="1">
      <c r="B106" s="822">
        <v>5</v>
      </c>
      <c r="C106" s="823" t="s">
        <v>907</v>
      </c>
      <c r="D106" s="808">
        <v>352.00984890000001</v>
      </c>
      <c r="E106" s="808">
        <v>0</v>
      </c>
      <c r="F106" s="808">
        <v>0</v>
      </c>
      <c r="G106" s="808">
        <v>0</v>
      </c>
      <c r="H106" s="808">
        <v>0</v>
      </c>
    </row>
    <row r="107" spans="2:8" ht="15" thickBot="1">
      <c r="B107" s="810"/>
      <c r="C107" s="824" t="s">
        <v>227</v>
      </c>
      <c r="D107" s="825">
        <f>SUM(D102:D106)</f>
        <v>531.8479873</v>
      </c>
      <c r="E107" s="825">
        <f>SUM(E102:E106)</f>
        <v>325.58548539999998</v>
      </c>
      <c r="F107" s="825">
        <f>SUM(F102:F106)</f>
        <v>243.45797429999999</v>
      </c>
      <c r="G107" s="825">
        <f>SUM(G102:G106)</f>
        <v>345.54386439999996</v>
      </c>
      <c r="H107" s="826">
        <f>SUM(H102:H106)</f>
        <v>288.76048250000002</v>
      </c>
    </row>
  </sheetData>
  <mergeCells count="14">
    <mergeCell ref="C98:H98"/>
    <mergeCell ref="D100:E100"/>
    <mergeCell ref="B55:H55"/>
    <mergeCell ref="B56:H56"/>
    <mergeCell ref="B57:H57"/>
    <mergeCell ref="B58:H58"/>
    <mergeCell ref="C72:H72"/>
    <mergeCell ref="D74:E74"/>
    <mergeCell ref="B54:H54"/>
    <mergeCell ref="C6:H6"/>
    <mergeCell ref="D8:E8"/>
    <mergeCell ref="B51:H51"/>
    <mergeCell ref="B52:H52"/>
    <mergeCell ref="B53:H53"/>
  </mergeCells>
  <printOptions horizontalCentered="1"/>
  <pageMargins left="0.11811023622047245" right="0.11811023622047245" top="0.15748031496062992" bottom="0.15748031496062992" header="0.31496062992125984" footer="0.31496062992125984"/>
  <pageSetup paperSize="5" scale="75" orientation="portrait" horizontalDpi="300" verticalDpi="300" r:id="rId1"/>
  <headerFooter>
    <oddHeader>&amp;RPage &amp;P of &amp;N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B2:H53"/>
  <sheetViews>
    <sheetView showGridLines="0" topLeftCell="A18" zoomScale="64" zoomScaleNormal="64" workbookViewId="0">
      <selection activeCell="M29" sqref="M29"/>
    </sheetView>
  </sheetViews>
  <sheetFormatPr defaultRowHeight="14.25"/>
  <cols>
    <col min="1" max="1" width="7.5703125" style="981" customWidth="1"/>
    <col min="2" max="2" width="5.28515625" style="979" customWidth="1"/>
    <col min="3" max="3" width="46.28515625" style="980" customWidth="1"/>
    <col min="4" max="8" width="14" style="981" customWidth="1"/>
    <col min="9" max="16384" width="9.140625" style="981"/>
  </cols>
  <sheetData>
    <row r="2" spans="2:8" ht="15" thickBot="1"/>
    <row r="3" spans="2:8" ht="14.25" customHeight="1">
      <c r="B3" s="982"/>
      <c r="C3" s="983"/>
      <c r="D3" s="983"/>
      <c r="E3" s="983"/>
      <c r="F3" s="983"/>
      <c r="G3" s="983"/>
      <c r="H3" s="984" t="s">
        <v>123</v>
      </c>
    </row>
    <row r="4" spans="2:8" ht="14.25" customHeight="1">
      <c r="B4" s="985" t="s">
        <v>124</v>
      </c>
      <c r="C4" s="986"/>
      <c r="D4" s="986"/>
      <c r="E4" s="986"/>
      <c r="F4" s="986"/>
      <c r="G4" s="986"/>
      <c r="H4" s="987"/>
    </row>
    <row r="5" spans="2:8" ht="14.25" customHeight="1">
      <c r="B5" s="988" t="s">
        <v>125</v>
      </c>
      <c r="C5" s="989"/>
      <c r="D5" s="990"/>
      <c r="E5" s="990"/>
      <c r="F5" s="990"/>
      <c r="G5" s="990"/>
      <c r="H5" s="991"/>
    </row>
    <row r="6" spans="2:8" ht="14.25" customHeight="1">
      <c r="B6" s="992"/>
      <c r="C6" s="1266" t="s">
        <v>875</v>
      </c>
      <c r="D6" s="1266"/>
      <c r="E6" s="1266"/>
      <c r="F6" s="1266"/>
      <c r="G6" s="1266"/>
      <c r="H6" s="1267"/>
    </row>
    <row r="7" spans="2:8" ht="15" customHeight="1">
      <c r="B7" s="992"/>
      <c r="C7" s="993" t="s">
        <v>171</v>
      </c>
      <c r="D7" s="994" t="s">
        <v>908</v>
      </c>
      <c r="E7" s="994"/>
      <c r="F7" s="994"/>
      <c r="G7" s="994"/>
      <c r="H7" s="995"/>
    </row>
    <row r="8" spans="2:8" ht="15" customHeight="1">
      <c r="B8" s="992"/>
      <c r="C8" s="993" t="s">
        <v>174</v>
      </c>
      <c r="D8" s="996" t="s">
        <v>1088</v>
      </c>
      <c r="E8" s="994"/>
      <c r="F8" s="994"/>
      <c r="G8" s="994"/>
      <c r="H8" s="995"/>
    </row>
    <row r="9" spans="2:8" ht="15" customHeight="1">
      <c r="B9" s="992"/>
      <c r="C9" s="997" t="s">
        <v>1092</v>
      </c>
      <c r="D9" s="994" t="s">
        <v>1363</v>
      </c>
      <c r="E9" s="994"/>
      <c r="F9" s="994"/>
      <c r="G9" s="994"/>
      <c r="H9" s="995"/>
    </row>
    <row r="10" spans="2:8" ht="15" customHeight="1">
      <c r="B10" s="992"/>
      <c r="C10" s="1025"/>
      <c r="D10" s="1025"/>
      <c r="E10" s="1025"/>
      <c r="F10" s="1025"/>
      <c r="G10" s="1025"/>
      <c r="H10" s="1026"/>
    </row>
    <row r="11" spans="2:8" s="998" customFormat="1" ht="42.75" customHeight="1">
      <c r="B11" s="1027" t="s">
        <v>87</v>
      </c>
      <c r="C11" s="1027" t="s">
        <v>128</v>
      </c>
      <c r="D11" s="1028" t="s">
        <v>3</v>
      </c>
      <c r="E11" s="1028" t="s">
        <v>4</v>
      </c>
      <c r="F11" s="1028" t="s">
        <v>5</v>
      </c>
      <c r="G11" s="1028" t="s">
        <v>6</v>
      </c>
      <c r="H11" s="1028" t="s">
        <v>0</v>
      </c>
    </row>
    <row r="12" spans="2:8" ht="21" customHeight="1">
      <c r="B12" s="999" t="s">
        <v>129</v>
      </c>
      <c r="C12" s="1000" t="s">
        <v>130</v>
      </c>
      <c r="D12" s="1001"/>
      <c r="E12" s="1001"/>
      <c r="F12" s="1001"/>
      <c r="G12" s="1001"/>
      <c r="H12" s="1002"/>
    </row>
    <row r="13" spans="2:8" ht="21" customHeight="1">
      <c r="B13" s="1003">
        <v>1</v>
      </c>
      <c r="C13" s="537" t="s">
        <v>131</v>
      </c>
      <c r="D13" s="1004">
        <v>1835.6727320615385</v>
      </c>
      <c r="E13" s="1004">
        <v>1774.5521244769229</v>
      </c>
      <c r="F13" s="1004">
        <v>1833.6850921576922</v>
      </c>
      <c r="G13" s="1004">
        <v>1971.2113980192307</v>
      </c>
      <c r="H13" s="1005">
        <v>1922.911612030769</v>
      </c>
    </row>
    <row r="14" spans="2:8" ht="21" customHeight="1">
      <c r="B14" s="1003">
        <v>2</v>
      </c>
      <c r="C14" s="537" t="s">
        <v>132</v>
      </c>
      <c r="D14" s="1004">
        <v>4428.8812560461538</v>
      </c>
      <c r="E14" s="1004">
        <v>4826.0824564884615</v>
      </c>
      <c r="F14" s="1004">
        <v>5082.2474484384629</v>
      </c>
      <c r="G14" s="1004">
        <v>4848.4331245538451</v>
      </c>
      <c r="H14" s="1005">
        <v>6011.4096348384619</v>
      </c>
    </row>
    <row r="15" spans="2:8" ht="21" customHeight="1">
      <c r="B15" s="1003">
        <v>3</v>
      </c>
      <c r="C15" s="537" t="s">
        <v>133</v>
      </c>
      <c r="D15" s="1004">
        <v>85.031253461538469</v>
      </c>
      <c r="E15" s="1004">
        <v>71.911035000000012</v>
      </c>
      <c r="F15" s="1004">
        <v>72.045198076923072</v>
      </c>
      <c r="G15" s="1004">
        <v>9.5809780769230759</v>
      </c>
      <c r="H15" s="1005">
        <v>64.606513461538455</v>
      </c>
    </row>
    <row r="16" spans="2:8" ht="21" customHeight="1">
      <c r="B16" s="1003">
        <v>4</v>
      </c>
      <c r="C16" s="537" t="s">
        <v>134</v>
      </c>
      <c r="D16" s="1004">
        <v>449.99565423076928</v>
      </c>
      <c r="E16" s="1004">
        <v>620.971629626923</v>
      </c>
      <c r="F16" s="1004">
        <v>888.53279404615375</v>
      </c>
      <c r="G16" s="1004">
        <v>1035.6573328499999</v>
      </c>
      <c r="H16" s="1005">
        <v>1328.226231796154</v>
      </c>
    </row>
    <row r="17" spans="2:8" ht="33" customHeight="1">
      <c r="B17" s="1003">
        <v>4.0999999999999996</v>
      </c>
      <c r="C17" s="537" t="s">
        <v>876</v>
      </c>
      <c r="D17" s="1004">
        <v>0</v>
      </c>
      <c r="E17" s="1004">
        <v>0</v>
      </c>
      <c r="F17" s="1004">
        <v>0</v>
      </c>
      <c r="G17" s="1004">
        <v>0</v>
      </c>
      <c r="H17" s="1005">
        <v>0</v>
      </c>
    </row>
    <row r="18" spans="2:8" ht="21" customHeight="1">
      <c r="B18" s="1003">
        <v>5</v>
      </c>
      <c r="C18" s="537" t="s">
        <v>135</v>
      </c>
      <c r="D18" s="1004">
        <v>362.92923961538463</v>
      </c>
      <c r="E18" s="1004">
        <v>0</v>
      </c>
      <c r="F18" s="1004">
        <v>0</v>
      </c>
      <c r="G18" s="1004">
        <v>1640.8407803846155</v>
      </c>
      <c r="H18" s="1005">
        <v>836.04944499999999</v>
      </c>
    </row>
    <row r="19" spans="2:8" ht="21" customHeight="1">
      <c r="B19" s="1003">
        <v>6</v>
      </c>
      <c r="C19" s="537" t="s">
        <v>136</v>
      </c>
      <c r="D19" s="1004">
        <v>0</v>
      </c>
      <c r="E19" s="1004">
        <v>0</v>
      </c>
      <c r="F19" s="1004">
        <v>0</v>
      </c>
      <c r="G19" s="1004">
        <v>0</v>
      </c>
      <c r="H19" s="1005">
        <v>0</v>
      </c>
    </row>
    <row r="20" spans="2:8" ht="21" customHeight="1">
      <c r="B20" s="1003">
        <v>6.1</v>
      </c>
      <c r="C20" s="537" t="s">
        <v>137</v>
      </c>
      <c r="D20" s="1004">
        <v>0</v>
      </c>
      <c r="E20" s="1004">
        <v>0</v>
      </c>
      <c r="F20" s="1004">
        <v>0</v>
      </c>
      <c r="G20" s="1004">
        <v>0</v>
      </c>
      <c r="H20" s="1005">
        <v>0</v>
      </c>
    </row>
    <row r="21" spans="2:8" ht="21" customHeight="1">
      <c r="B21" s="1003">
        <v>6.2</v>
      </c>
      <c r="C21" s="537" t="s">
        <v>138</v>
      </c>
      <c r="D21" s="1004">
        <v>0</v>
      </c>
      <c r="E21" s="1004">
        <v>0</v>
      </c>
      <c r="F21" s="1004">
        <v>0</v>
      </c>
      <c r="G21" s="1004">
        <v>0</v>
      </c>
      <c r="H21" s="1005">
        <v>0</v>
      </c>
    </row>
    <row r="22" spans="2:8" ht="21" customHeight="1">
      <c r="B22" s="1003">
        <v>6.3</v>
      </c>
      <c r="C22" s="537" t="s">
        <v>139</v>
      </c>
      <c r="D22" s="1004">
        <v>103.25068077692308</v>
      </c>
      <c r="E22" s="1004">
        <v>120.49655153846155</v>
      </c>
      <c r="F22" s="1004">
        <v>119.59752538461538</v>
      </c>
      <c r="G22" s="1004">
        <v>114.80027461538462</v>
      </c>
      <c r="H22" s="1005">
        <v>149.98893247692305</v>
      </c>
    </row>
    <row r="23" spans="2:8" ht="21" customHeight="1">
      <c r="B23" s="1003">
        <v>6.4</v>
      </c>
      <c r="C23" s="537" t="s">
        <v>140</v>
      </c>
      <c r="D23" s="1004">
        <v>7.1736299384615396</v>
      </c>
      <c r="E23" s="1004">
        <v>10.242946538461537</v>
      </c>
      <c r="F23" s="1004">
        <v>10.546062638461537</v>
      </c>
      <c r="G23" s="1004">
        <v>9.8379857692307695</v>
      </c>
      <c r="H23" s="1005">
        <v>9.9363276923076924</v>
      </c>
    </row>
    <row r="24" spans="2:8" ht="21" customHeight="1">
      <c r="B24" s="1003">
        <v>6.5</v>
      </c>
      <c r="C24" s="537" t="s">
        <v>141</v>
      </c>
      <c r="D24" s="1004">
        <v>25.478381923076924</v>
      </c>
      <c r="E24" s="1004">
        <v>20.323716538461539</v>
      </c>
      <c r="F24" s="1004">
        <v>7.0882646153846149</v>
      </c>
      <c r="G24" s="1004">
        <v>12.63186346153846</v>
      </c>
      <c r="H24" s="1005">
        <v>8.4072907692307695</v>
      </c>
    </row>
    <row r="25" spans="2:8" ht="21" customHeight="1">
      <c r="B25" s="1003">
        <v>6.6</v>
      </c>
      <c r="C25" s="537" t="s">
        <v>142</v>
      </c>
      <c r="D25" s="1004">
        <v>0</v>
      </c>
      <c r="E25" s="1004">
        <v>0</v>
      </c>
      <c r="F25" s="1004">
        <v>0</v>
      </c>
      <c r="G25" s="1004">
        <v>0</v>
      </c>
      <c r="H25" s="1005">
        <v>0</v>
      </c>
    </row>
    <row r="26" spans="2:8" ht="21" customHeight="1">
      <c r="B26" s="1003">
        <v>6.7</v>
      </c>
      <c r="C26" s="537" t="s">
        <v>143</v>
      </c>
      <c r="D26" s="1004">
        <v>0</v>
      </c>
      <c r="E26" s="1004">
        <v>0</v>
      </c>
      <c r="F26" s="1004">
        <v>0</v>
      </c>
      <c r="G26" s="1004">
        <v>0</v>
      </c>
      <c r="H26" s="1005">
        <v>0</v>
      </c>
    </row>
    <row r="27" spans="2:8" ht="21" customHeight="1">
      <c r="B27" s="1003">
        <v>6.8</v>
      </c>
      <c r="C27" s="537" t="s">
        <v>144</v>
      </c>
      <c r="D27" s="1004">
        <v>2.4962457692307689</v>
      </c>
      <c r="E27" s="1004">
        <v>1.6429457692307692</v>
      </c>
      <c r="F27" s="1004">
        <v>1.6735869230769229</v>
      </c>
      <c r="G27" s="1004">
        <v>1.1629342307692307</v>
      </c>
      <c r="H27" s="1005">
        <v>1.0158050000000001</v>
      </c>
    </row>
    <row r="28" spans="2:8" ht="21" customHeight="1" thickBot="1">
      <c r="B28" s="1006">
        <v>6.9</v>
      </c>
      <c r="C28" s="538" t="s">
        <v>145</v>
      </c>
      <c r="D28" s="1007">
        <v>0</v>
      </c>
      <c r="E28" s="1007">
        <v>0</v>
      </c>
      <c r="F28" s="1007">
        <v>0</v>
      </c>
      <c r="G28" s="1007">
        <v>0</v>
      </c>
      <c r="H28" s="1008">
        <v>0</v>
      </c>
    </row>
    <row r="29" spans="2:8" ht="21" customHeight="1" thickBot="1">
      <c r="B29" s="1009"/>
      <c r="C29" s="1010" t="s">
        <v>146</v>
      </c>
      <c r="D29" s="1011">
        <v>138.3989384076923</v>
      </c>
      <c r="E29" s="1011">
        <v>152.70616038461537</v>
      </c>
      <c r="F29" s="1011">
        <v>138.90543956153846</v>
      </c>
      <c r="G29" s="1011">
        <v>138.43305807692309</v>
      </c>
      <c r="H29" s="1012">
        <v>169.34835593846151</v>
      </c>
    </row>
    <row r="30" spans="2:8" ht="21" customHeight="1">
      <c r="B30" s="1013">
        <v>7</v>
      </c>
      <c r="C30" s="1014" t="s">
        <v>147</v>
      </c>
      <c r="D30" s="1015"/>
      <c r="E30" s="1015"/>
      <c r="F30" s="1015"/>
      <c r="G30" s="1015"/>
      <c r="H30" s="1016"/>
    </row>
    <row r="31" spans="2:8" ht="21" customHeight="1">
      <c r="B31" s="1003">
        <v>7.1</v>
      </c>
      <c r="C31" s="537" t="s">
        <v>148</v>
      </c>
      <c r="D31" s="1004">
        <v>2499.1052265846151</v>
      </c>
      <c r="E31" s="1004">
        <v>2712.647053846154</v>
      </c>
      <c r="F31" s="1004">
        <v>2923.7849550000001</v>
      </c>
      <c r="G31" s="1004">
        <v>2975.7472326076922</v>
      </c>
      <c r="H31" s="1005">
        <v>4152.2912939307698</v>
      </c>
    </row>
    <row r="32" spans="2:8" ht="21" customHeight="1">
      <c r="B32" s="1003"/>
      <c r="C32" s="537" t="s">
        <v>877</v>
      </c>
      <c r="D32" s="1004">
        <v>760.40033569109858</v>
      </c>
      <c r="E32" s="1004">
        <v>1603.1074428407494</v>
      </c>
      <c r="F32" s="1004">
        <v>584.90716223241395</v>
      </c>
      <c r="G32" s="1004">
        <v>1526.0980798016531</v>
      </c>
      <c r="H32" s="1005">
        <v>1973.1758906700127</v>
      </c>
    </row>
    <row r="33" spans="2:8" ht="21" customHeight="1">
      <c r="B33" s="1003">
        <v>7.2</v>
      </c>
      <c r="C33" s="537" t="s">
        <v>149</v>
      </c>
      <c r="D33" s="1004">
        <v>113.55438230769231</v>
      </c>
      <c r="E33" s="1004">
        <v>141.80447750000002</v>
      </c>
      <c r="F33" s="1004">
        <v>152.78453615384615</v>
      </c>
      <c r="G33" s="1004">
        <v>149.7942896153846</v>
      </c>
      <c r="H33" s="1005">
        <v>166.52608538461536</v>
      </c>
    </row>
    <row r="34" spans="2:8" ht="21" customHeight="1">
      <c r="B34" s="1003">
        <v>7.3</v>
      </c>
      <c r="C34" s="537" t="s">
        <v>150</v>
      </c>
      <c r="D34" s="1004">
        <v>8.1325030769230757</v>
      </c>
      <c r="E34" s="1004">
        <v>0</v>
      </c>
      <c r="F34" s="1004">
        <v>0</v>
      </c>
      <c r="G34" s="1004">
        <v>0</v>
      </c>
      <c r="H34" s="1005">
        <v>0</v>
      </c>
    </row>
    <row r="35" spans="2:8" ht="21" customHeight="1">
      <c r="B35" s="1003">
        <v>7.4</v>
      </c>
      <c r="C35" s="537" t="s">
        <v>151</v>
      </c>
      <c r="D35" s="1004">
        <v>0</v>
      </c>
      <c r="E35" s="1004">
        <v>0</v>
      </c>
      <c r="F35" s="1004">
        <v>0</v>
      </c>
      <c r="G35" s="1004">
        <v>0</v>
      </c>
      <c r="H35" s="1005">
        <v>0</v>
      </c>
    </row>
    <row r="36" spans="2:8" ht="21" customHeight="1">
      <c r="B36" s="1003">
        <v>7.5</v>
      </c>
      <c r="C36" s="537" t="s">
        <v>152</v>
      </c>
      <c r="D36" s="1004">
        <v>44.901844615384611</v>
      </c>
      <c r="E36" s="1004">
        <v>66.815586923076921</v>
      </c>
      <c r="F36" s="1004">
        <v>65.169814230769234</v>
      </c>
      <c r="G36" s="1004">
        <v>75.268773461538458</v>
      </c>
      <c r="H36" s="1005">
        <v>74.224664230769235</v>
      </c>
    </row>
    <row r="37" spans="2:8" ht="21" customHeight="1" thickBot="1">
      <c r="B37" s="1006">
        <v>7.6</v>
      </c>
      <c r="C37" s="538" t="s">
        <v>153</v>
      </c>
      <c r="D37" s="1007">
        <v>0</v>
      </c>
      <c r="E37" s="1007">
        <v>0</v>
      </c>
      <c r="F37" s="1007">
        <v>0</v>
      </c>
      <c r="G37" s="1007">
        <v>0</v>
      </c>
      <c r="H37" s="1008">
        <v>0</v>
      </c>
    </row>
    <row r="38" spans="2:8" ht="21" customHeight="1" thickBot="1">
      <c r="B38" s="1009"/>
      <c r="C38" s="1010" t="s">
        <v>154</v>
      </c>
      <c r="D38" s="1011">
        <v>3426.0942922757135</v>
      </c>
      <c r="E38" s="1011">
        <v>4524.3745611099812</v>
      </c>
      <c r="F38" s="1011">
        <v>3726.646467617029</v>
      </c>
      <c r="G38" s="1011">
        <v>4726.9083754862677</v>
      </c>
      <c r="H38" s="1012">
        <v>6366.2179342161662</v>
      </c>
    </row>
    <row r="39" spans="2:8" ht="21" customHeight="1">
      <c r="B39" s="1013">
        <v>8</v>
      </c>
      <c r="C39" s="1014" t="s">
        <v>155</v>
      </c>
      <c r="D39" s="1015">
        <v>4.2471153846153846E-2</v>
      </c>
      <c r="E39" s="1015">
        <v>7.2796123076923083</v>
      </c>
      <c r="F39" s="1015">
        <v>0</v>
      </c>
      <c r="G39" s="1015">
        <v>0</v>
      </c>
      <c r="H39" s="1016">
        <v>0</v>
      </c>
    </row>
    <row r="40" spans="2:8" ht="21" customHeight="1">
      <c r="B40" s="1003">
        <v>9</v>
      </c>
      <c r="C40" s="537" t="s">
        <v>156</v>
      </c>
      <c r="D40" s="1004">
        <v>15.615384615384615</v>
      </c>
      <c r="E40" s="1004">
        <v>0</v>
      </c>
      <c r="F40" s="1004">
        <v>0</v>
      </c>
      <c r="G40" s="1004">
        <v>119.9805653846154</v>
      </c>
      <c r="H40" s="1005">
        <v>0</v>
      </c>
    </row>
    <row r="41" spans="2:8" ht="21" customHeight="1">
      <c r="B41" s="1003">
        <v>10</v>
      </c>
      <c r="C41" s="537" t="s">
        <v>157</v>
      </c>
      <c r="D41" s="1004">
        <v>0</v>
      </c>
      <c r="E41" s="1004">
        <v>0</v>
      </c>
      <c r="F41" s="1004">
        <v>0</v>
      </c>
      <c r="G41" s="1004">
        <v>0</v>
      </c>
      <c r="H41" s="1005">
        <v>0</v>
      </c>
    </row>
    <row r="42" spans="2:8" ht="21" customHeight="1">
      <c r="B42" s="1003">
        <v>11</v>
      </c>
      <c r="C42" s="537" t="s">
        <v>158</v>
      </c>
      <c r="D42" s="1004">
        <v>0</v>
      </c>
      <c r="E42" s="1004">
        <v>0</v>
      </c>
      <c r="F42" s="1004">
        <v>0</v>
      </c>
      <c r="G42" s="1004">
        <v>0</v>
      </c>
      <c r="H42" s="1005">
        <v>0</v>
      </c>
    </row>
    <row r="43" spans="2:8" ht="21" customHeight="1">
      <c r="B43" s="1003" t="s">
        <v>878</v>
      </c>
      <c r="C43" s="537" t="s">
        <v>879</v>
      </c>
      <c r="D43" s="1004">
        <v>468.99203294999995</v>
      </c>
      <c r="E43" s="1004">
        <v>485.66118822307681</v>
      </c>
      <c r="F43" s="1004">
        <v>449.08266496153846</v>
      </c>
      <c r="G43" s="1004">
        <v>400.64411579230762</v>
      </c>
      <c r="H43" s="1005">
        <v>364.03256575</v>
      </c>
    </row>
    <row r="44" spans="2:8" ht="21" customHeight="1" thickBot="1">
      <c r="B44" s="1006" t="s">
        <v>880</v>
      </c>
      <c r="C44" s="538" t="s">
        <v>881</v>
      </c>
      <c r="D44" s="1007">
        <v>1639.9526791050553</v>
      </c>
      <c r="E44" s="1007">
        <v>1757.4192057400205</v>
      </c>
      <c r="F44" s="1007">
        <v>1346.9536272868172</v>
      </c>
      <c r="G44" s="1007">
        <v>1228.3552493406548</v>
      </c>
      <c r="H44" s="1008">
        <v>1121.3595787453719</v>
      </c>
    </row>
    <row r="45" spans="2:8" ht="21" customHeight="1" thickBot="1">
      <c r="B45" s="1009"/>
      <c r="C45" s="1010" t="s">
        <v>882</v>
      </c>
      <c r="D45" s="1011">
        <v>2108.9447120550553</v>
      </c>
      <c r="E45" s="1011">
        <v>2243.0803939630973</v>
      </c>
      <c r="F45" s="1011">
        <v>1796.0362922483557</v>
      </c>
      <c r="G45" s="1011">
        <v>1628.9993651329623</v>
      </c>
      <c r="H45" s="1012">
        <v>1485.3921444953719</v>
      </c>
    </row>
    <row r="46" spans="2:8" ht="21" customHeight="1" thickBot="1">
      <c r="B46" s="1017">
        <v>12</v>
      </c>
      <c r="C46" s="1018" t="s">
        <v>159</v>
      </c>
      <c r="D46" s="1019">
        <v>143.18984273461535</v>
      </c>
      <c r="E46" s="1019">
        <v>87.657630684615441</v>
      </c>
      <c r="F46" s="1019">
        <v>65.546377696153712</v>
      </c>
      <c r="G46" s="1019">
        <v>93.031040415384609</v>
      </c>
      <c r="H46" s="1020">
        <v>77.743206826923085</v>
      </c>
    </row>
    <row r="47" spans="2:8" ht="21" customHeight="1" thickBot="1">
      <c r="B47" s="1009">
        <v>14</v>
      </c>
      <c r="C47" s="1010" t="s">
        <v>160</v>
      </c>
      <c r="D47" s="1011">
        <v>12994.795776657695</v>
      </c>
      <c r="E47" s="1011">
        <v>14308.615604042308</v>
      </c>
      <c r="F47" s="1011">
        <v>13603.645109842309</v>
      </c>
      <c r="G47" s="1011">
        <v>16213.076018380769</v>
      </c>
      <c r="H47" s="1012">
        <v>18261.905078603846</v>
      </c>
    </row>
    <row r="48" spans="2:8" ht="21" customHeight="1" thickBot="1">
      <c r="B48" s="1017">
        <v>14</v>
      </c>
      <c r="C48" s="1018" t="s">
        <v>161</v>
      </c>
      <c r="D48" s="1019"/>
      <c r="E48" s="1019"/>
      <c r="F48" s="1019"/>
      <c r="G48" s="1019"/>
      <c r="H48" s="1020"/>
    </row>
    <row r="49" spans="2:8" ht="21" customHeight="1" thickBot="1">
      <c r="B49" s="1009">
        <v>15</v>
      </c>
      <c r="C49" s="1010" t="s">
        <v>162</v>
      </c>
      <c r="D49" s="1011">
        <v>12994.795776657695</v>
      </c>
      <c r="E49" s="1011">
        <v>14308.615604042308</v>
      </c>
      <c r="F49" s="1011">
        <v>13603.645109842309</v>
      </c>
      <c r="G49" s="1011">
        <v>16213.076018380769</v>
      </c>
      <c r="H49" s="1012">
        <v>18261.905078603846</v>
      </c>
    </row>
    <row r="50" spans="2:8" ht="39" thickBot="1">
      <c r="B50" s="1021">
        <v>16</v>
      </c>
      <c r="C50" s="1022" t="s">
        <v>1094</v>
      </c>
      <c r="D50" s="1023">
        <v>0</v>
      </c>
      <c r="E50" s="1023">
        <v>0</v>
      </c>
      <c r="F50" s="1023">
        <v>0</v>
      </c>
      <c r="G50" s="1023">
        <v>0</v>
      </c>
      <c r="H50" s="1024">
        <v>0</v>
      </c>
    </row>
    <row r="53" spans="2:8" ht="34.5" customHeight="1">
      <c r="B53" s="1268" t="s">
        <v>1369</v>
      </c>
      <c r="C53" s="1268"/>
      <c r="D53" s="1268"/>
      <c r="E53" s="1268"/>
      <c r="F53" s="1268"/>
      <c r="G53" s="1268"/>
      <c r="H53" s="1268"/>
    </row>
  </sheetData>
  <mergeCells count="2">
    <mergeCell ref="C6:H6"/>
    <mergeCell ref="B53:H53"/>
  </mergeCells>
  <printOptions horizontalCentered="1"/>
  <pageMargins left="0.11811023622047245" right="0.11811023622047245" top="0.35433070866141736" bottom="0.35433070866141736" header="0.31496062992125984" footer="0.31496062992125984"/>
  <pageSetup paperSize="5" scale="8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B2:H52"/>
  <sheetViews>
    <sheetView showGridLines="0" zoomScale="85" zoomScaleNormal="85" workbookViewId="0">
      <selection activeCell="C18" sqref="C18"/>
    </sheetView>
  </sheetViews>
  <sheetFormatPr defaultRowHeight="14.25"/>
  <cols>
    <col min="1" max="1" width="7.5703125" style="981" customWidth="1"/>
    <col min="2" max="2" width="5.28515625" style="979" customWidth="1"/>
    <col min="3" max="3" width="46.28515625" style="980" customWidth="1"/>
    <col min="4" max="8" width="12.42578125" style="981" bestFit="1" customWidth="1"/>
    <col min="9" max="16384" width="9.140625" style="981"/>
  </cols>
  <sheetData>
    <row r="2" spans="2:8" ht="15" thickBot="1"/>
    <row r="3" spans="2:8" ht="14.25" customHeight="1">
      <c r="B3" s="982"/>
      <c r="C3" s="983"/>
      <c r="D3" s="983"/>
      <c r="E3" s="983"/>
      <c r="F3" s="983"/>
      <c r="G3" s="983"/>
      <c r="H3" s="984" t="s">
        <v>123</v>
      </c>
    </row>
    <row r="4" spans="2:8" ht="14.25" customHeight="1">
      <c r="B4" s="985" t="s">
        <v>124</v>
      </c>
      <c r="C4" s="986"/>
      <c r="D4" s="986"/>
      <c r="E4" s="986"/>
      <c r="F4" s="986"/>
      <c r="G4" s="986"/>
      <c r="H4" s="987"/>
    </row>
    <row r="5" spans="2:8" ht="14.25" customHeight="1">
      <c r="B5" s="988" t="s">
        <v>125</v>
      </c>
      <c r="C5" s="989"/>
      <c r="D5" s="990"/>
      <c r="E5" s="990"/>
      <c r="F5" s="990"/>
      <c r="G5" s="990"/>
      <c r="H5" s="991"/>
    </row>
    <row r="6" spans="2:8" ht="14.25" customHeight="1">
      <c r="B6" s="992"/>
      <c r="C6" s="1266" t="s">
        <v>875</v>
      </c>
      <c r="D6" s="1266"/>
      <c r="E6" s="1266"/>
      <c r="F6" s="1266"/>
      <c r="G6" s="1266"/>
      <c r="H6" s="1267"/>
    </row>
    <row r="7" spans="2:8" ht="15" customHeight="1">
      <c r="B7" s="992"/>
      <c r="C7" s="993" t="s">
        <v>171</v>
      </c>
      <c r="D7" s="994" t="s">
        <v>908</v>
      </c>
      <c r="E7" s="994"/>
      <c r="F7" s="994"/>
      <c r="G7" s="994"/>
      <c r="H7" s="995"/>
    </row>
    <row r="8" spans="2:8" ht="15" customHeight="1">
      <c r="B8" s="992"/>
      <c r="C8" s="993" t="s">
        <v>174</v>
      </c>
      <c r="D8" s="996" t="s">
        <v>1089</v>
      </c>
      <c r="E8" s="994"/>
      <c r="F8" s="994"/>
      <c r="G8" s="994"/>
      <c r="H8" s="995"/>
    </row>
    <row r="9" spans="2:8" ht="15" customHeight="1">
      <c r="B9" s="992"/>
      <c r="C9" s="993" t="s">
        <v>790</v>
      </c>
      <c r="D9" s="994" t="s">
        <v>1364</v>
      </c>
      <c r="E9" s="994"/>
      <c r="F9" s="994"/>
      <c r="G9" s="994"/>
      <c r="H9" s="995"/>
    </row>
    <row r="10" spans="2:8" ht="15" customHeight="1">
      <c r="B10" s="992"/>
      <c r="C10" s="1025"/>
      <c r="D10" s="1025"/>
      <c r="E10" s="1025"/>
      <c r="F10" s="1025"/>
      <c r="G10" s="1025"/>
      <c r="H10" s="1026"/>
    </row>
    <row r="11" spans="2:8" s="998" customFormat="1" ht="30">
      <c r="B11" s="1029" t="s">
        <v>87</v>
      </c>
      <c r="C11" s="1027" t="s">
        <v>128</v>
      </c>
      <c r="D11" s="1028" t="s">
        <v>3</v>
      </c>
      <c r="E11" s="1028" t="s">
        <v>4</v>
      </c>
      <c r="F11" s="1028" t="s">
        <v>5</v>
      </c>
      <c r="G11" s="1028" t="s">
        <v>6</v>
      </c>
      <c r="H11" s="1030" t="s">
        <v>0</v>
      </c>
    </row>
    <row r="12" spans="2:8" ht="21" customHeight="1">
      <c r="B12" s="999" t="s">
        <v>129</v>
      </c>
      <c r="C12" s="1000" t="s">
        <v>130</v>
      </c>
      <c r="D12" s="1001"/>
      <c r="E12" s="1001"/>
      <c r="F12" s="1001"/>
      <c r="G12" s="1001"/>
      <c r="H12" s="1002"/>
    </row>
    <row r="13" spans="2:8" ht="21" customHeight="1">
      <c r="B13" s="1003">
        <v>1</v>
      </c>
      <c r="C13" s="537" t="s">
        <v>131</v>
      </c>
      <c r="D13" s="1004">
        <v>611.89091068717948</v>
      </c>
      <c r="E13" s="1004">
        <v>591.51737482564101</v>
      </c>
      <c r="F13" s="1004">
        <v>611.22836405256407</v>
      </c>
      <c r="G13" s="1004">
        <v>657.07046600641024</v>
      </c>
      <c r="H13" s="1005">
        <v>640.97053734358963</v>
      </c>
    </row>
    <row r="14" spans="2:8" ht="21" customHeight="1">
      <c r="B14" s="1003">
        <v>2</v>
      </c>
      <c r="C14" s="537" t="s">
        <v>132</v>
      </c>
      <c r="D14" s="1004">
        <v>1476.2937520153846</v>
      </c>
      <c r="E14" s="1004">
        <v>1608.6941521628205</v>
      </c>
      <c r="F14" s="1004">
        <v>1694.0824828128209</v>
      </c>
      <c r="G14" s="1004">
        <v>1616.1443748512818</v>
      </c>
      <c r="H14" s="1005">
        <v>2003.8032116128206</v>
      </c>
    </row>
    <row r="15" spans="2:8" ht="21" customHeight="1">
      <c r="B15" s="1003">
        <v>3</v>
      </c>
      <c r="C15" s="537" t="s">
        <v>133</v>
      </c>
      <c r="D15" s="1004">
        <v>28.343751153846156</v>
      </c>
      <c r="E15" s="1004">
        <v>23.970345000000002</v>
      </c>
      <c r="F15" s="1004">
        <v>24.015066025641026</v>
      </c>
      <c r="G15" s="1004">
        <v>3.1936593589743589</v>
      </c>
      <c r="H15" s="1005">
        <v>21.535504487179487</v>
      </c>
    </row>
    <row r="16" spans="2:8" ht="21" customHeight="1">
      <c r="B16" s="1003">
        <v>4</v>
      </c>
      <c r="C16" s="537" t="s">
        <v>134</v>
      </c>
      <c r="D16" s="1004">
        <v>149.99855141025643</v>
      </c>
      <c r="E16" s="1004">
        <v>206.99054320897434</v>
      </c>
      <c r="F16" s="1004">
        <v>296.1775980153846</v>
      </c>
      <c r="G16" s="1004">
        <v>345.21911094999996</v>
      </c>
      <c r="H16" s="1005">
        <v>442.74207726538464</v>
      </c>
    </row>
    <row r="17" spans="2:8" ht="33" customHeight="1">
      <c r="B17" s="1003">
        <v>4.0999999999999996</v>
      </c>
      <c r="C17" s="537" t="s">
        <v>876</v>
      </c>
      <c r="D17" s="1004">
        <v>0</v>
      </c>
      <c r="E17" s="1004">
        <v>0</v>
      </c>
      <c r="F17" s="1004">
        <v>0</v>
      </c>
      <c r="G17" s="1004">
        <v>0</v>
      </c>
      <c r="H17" s="1005">
        <v>0</v>
      </c>
    </row>
    <row r="18" spans="2:8" ht="21" customHeight="1">
      <c r="B18" s="1003">
        <v>5</v>
      </c>
      <c r="C18" s="537" t="s">
        <v>135</v>
      </c>
      <c r="D18" s="1004">
        <v>120.97641320512821</v>
      </c>
      <c r="E18" s="1004">
        <v>0</v>
      </c>
      <c r="F18" s="1004">
        <v>0</v>
      </c>
      <c r="G18" s="1004">
        <v>546.94692679487184</v>
      </c>
      <c r="H18" s="1005">
        <v>278.68314833333329</v>
      </c>
    </row>
    <row r="19" spans="2:8" ht="21" customHeight="1">
      <c r="B19" s="1003">
        <v>6</v>
      </c>
      <c r="C19" s="537" t="s">
        <v>136</v>
      </c>
      <c r="D19" s="1004">
        <v>0</v>
      </c>
      <c r="E19" s="1004">
        <v>0</v>
      </c>
      <c r="F19" s="1004">
        <v>0</v>
      </c>
      <c r="G19" s="1004">
        <v>0</v>
      </c>
      <c r="H19" s="1005">
        <v>0</v>
      </c>
    </row>
    <row r="20" spans="2:8" ht="21" customHeight="1">
      <c r="B20" s="1003">
        <v>6.1</v>
      </c>
      <c r="C20" s="537" t="s">
        <v>137</v>
      </c>
      <c r="D20" s="1004">
        <v>0</v>
      </c>
      <c r="E20" s="1004">
        <v>0</v>
      </c>
      <c r="F20" s="1004">
        <v>0</v>
      </c>
      <c r="G20" s="1004">
        <v>0</v>
      </c>
      <c r="H20" s="1005">
        <v>0</v>
      </c>
    </row>
    <row r="21" spans="2:8" ht="21" customHeight="1">
      <c r="B21" s="1003">
        <v>6.2</v>
      </c>
      <c r="C21" s="537" t="s">
        <v>138</v>
      </c>
      <c r="D21" s="1004">
        <v>0</v>
      </c>
      <c r="E21" s="1004">
        <v>0</v>
      </c>
      <c r="F21" s="1004">
        <v>0</v>
      </c>
      <c r="G21" s="1004">
        <v>0</v>
      </c>
      <c r="H21" s="1005">
        <v>0</v>
      </c>
    </row>
    <row r="22" spans="2:8" ht="21" customHeight="1">
      <c r="B22" s="1003">
        <v>6.3</v>
      </c>
      <c r="C22" s="537" t="s">
        <v>139</v>
      </c>
      <c r="D22" s="1004">
        <v>34.416893592307694</v>
      </c>
      <c r="E22" s="1004">
        <v>40.165517179487182</v>
      </c>
      <c r="F22" s="1004">
        <v>39.865841794871791</v>
      </c>
      <c r="G22" s="1004">
        <v>38.266758205128205</v>
      </c>
      <c r="H22" s="1005">
        <v>49.996310825641018</v>
      </c>
    </row>
    <row r="23" spans="2:8" ht="21" customHeight="1">
      <c r="B23" s="1003">
        <v>6.4</v>
      </c>
      <c r="C23" s="537" t="s">
        <v>140</v>
      </c>
      <c r="D23" s="1004">
        <v>2.3912099794871797</v>
      </c>
      <c r="E23" s="1004">
        <v>3.4143155128205125</v>
      </c>
      <c r="F23" s="1004">
        <v>3.5153542128205122</v>
      </c>
      <c r="G23" s="1004">
        <v>3.2793285897435895</v>
      </c>
      <c r="H23" s="1005">
        <v>3.3121092307692308</v>
      </c>
    </row>
    <row r="24" spans="2:8" ht="21" customHeight="1">
      <c r="B24" s="1003">
        <v>6.5</v>
      </c>
      <c r="C24" s="537" t="s">
        <v>141</v>
      </c>
      <c r="D24" s="1004">
        <v>8.4927939743589747</v>
      </c>
      <c r="E24" s="1004">
        <v>6.7745721794871798</v>
      </c>
      <c r="F24" s="1004">
        <v>2.3627548717948716</v>
      </c>
      <c r="G24" s="1004">
        <v>4.2106211538461533</v>
      </c>
      <c r="H24" s="1005">
        <v>2.8024302564102563</v>
      </c>
    </row>
    <row r="25" spans="2:8" ht="21" customHeight="1">
      <c r="B25" s="1003">
        <v>6.6</v>
      </c>
      <c r="C25" s="537" t="s">
        <v>142</v>
      </c>
      <c r="D25" s="1004">
        <v>0</v>
      </c>
      <c r="E25" s="1004">
        <v>0</v>
      </c>
      <c r="F25" s="1004">
        <v>0</v>
      </c>
      <c r="G25" s="1004">
        <v>0</v>
      </c>
      <c r="H25" s="1005">
        <v>0</v>
      </c>
    </row>
    <row r="26" spans="2:8" ht="21" customHeight="1">
      <c r="B26" s="1003">
        <v>6.7</v>
      </c>
      <c r="C26" s="537" t="s">
        <v>143</v>
      </c>
      <c r="D26" s="1004">
        <v>0</v>
      </c>
      <c r="E26" s="1004">
        <v>0</v>
      </c>
      <c r="F26" s="1004">
        <v>0</v>
      </c>
      <c r="G26" s="1004">
        <v>0</v>
      </c>
      <c r="H26" s="1005">
        <v>0</v>
      </c>
    </row>
    <row r="27" spans="2:8" ht="21" customHeight="1">
      <c r="B27" s="1003">
        <v>6.8</v>
      </c>
      <c r="C27" s="537" t="s">
        <v>144</v>
      </c>
      <c r="D27" s="1004">
        <v>0.83208192307692297</v>
      </c>
      <c r="E27" s="1004">
        <v>0.54764858974358976</v>
      </c>
      <c r="F27" s="1004">
        <v>0.55786230769230771</v>
      </c>
      <c r="G27" s="1004">
        <v>0.3876447435897436</v>
      </c>
      <c r="H27" s="1005">
        <v>0.33860166666666669</v>
      </c>
    </row>
    <row r="28" spans="2:8" ht="21" customHeight="1" thickBot="1">
      <c r="B28" s="1006">
        <v>6.9</v>
      </c>
      <c r="C28" s="538" t="s">
        <v>145</v>
      </c>
      <c r="D28" s="1007">
        <v>0</v>
      </c>
      <c r="E28" s="1007">
        <v>0</v>
      </c>
      <c r="F28" s="1007">
        <v>0</v>
      </c>
      <c r="G28" s="1007">
        <v>0</v>
      </c>
      <c r="H28" s="1008">
        <v>0</v>
      </c>
    </row>
    <row r="29" spans="2:8" ht="21" customHeight="1" thickBot="1">
      <c r="B29" s="1009"/>
      <c r="C29" s="1010" t="s">
        <v>146</v>
      </c>
      <c r="D29" s="1011">
        <v>46.132979469230769</v>
      </c>
      <c r="E29" s="1011">
        <v>50.902053461538465</v>
      </c>
      <c r="F29" s="1011">
        <v>46.301813187179484</v>
      </c>
      <c r="G29" s="1011">
        <v>46.144352692307699</v>
      </c>
      <c r="H29" s="1012">
        <v>56.449451979487172</v>
      </c>
    </row>
    <row r="30" spans="2:8" ht="21" customHeight="1">
      <c r="B30" s="1013">
        <v>7</v>
      </c>
      <c r="C30" s="1014" t="s">
        <v>147</v>
      </c>
      <c r="D30" s="1015"/>
      <c r="E30" s="1015"/>
      <c r="F30" s="1015"/>
      <c r="G30" s="1015"/>
      <c r="H30" s="1016"/>
    </row>
    <row r="31" spans="2:8" ht="21" customHeight="1">
      <c r="B31" s="1003">
        <v>7.1</v>
      </c>
      <c r="C31" s="537" t="s">
        <v>148</v>
      </c>
      <c r="D31" s="1004">
        <v>833.03507552820508</v>
      </c>
      <c r="E31" s="1004">
        <v>904.2156846153847</v>
      </c>
      <c r="F31" s="1004">
        <v>974.59498500000007</v>
      </c>
      <c r="G31" s="1004">
        <v>991.91574420256416</v>
      </c>
      <c r="H31" s="1005">
        <v>1384.0970979769231</v>
      </c>
    </row>
    <row r="32" spans="2:8" ht="21" customHeight="1">
      <c r="B32" s="1003"/>
      <c r="C32" s="537" t="s">
        <v>877</v>
      </c>
      <c r="D32" s="1004">
        <v>253.46677856369951</v>
      </c>
      <c r="E32" s="1004">
        <v>534.3691476135831</v>
      </c>
      <c r="F32" s="1004">
        <v>194.9690540774713</v>
      </c>
      <c r="G32" s="1004">
        <v>508.69935993388435</v>
      </c>
      <c r="H32" s="1005">
        <v>657.72529689000419</v>
      </c>
    </row>
    <row r="33" spans="2:8" ht="21" customHeight="1">
      <c r="B33" s="1003">
        <v>7.2</v>
      </c>
      <c r="C33" s="537" t="s">
        <v>149</v>
      </c>
      <c r="D33" s="1004">
        <v>37.851460769230769</v>
      </c>
      <c r="E33" s="1004">
        <v>47.268159166666671</v>
      </c>
      <c r="F33" s="1004">
        <v>50.928178717948711</v>
      </c>
      <c r="G33" s="1004">
        <v>49.931429871794869</v>
      </c>
      <c r="H33" s="1005">
        <v>55.508695128205119</v>
      </c>
    </row>
    <row r="34" spans="2:8" ht="21" customHeight="1">
      <c r="B34" s="1003">
        <v>7.3</v>
      </c>
      <c r="C34" s="537" t="s">
        <v>150</v>
      </c>
      <c r="D34" s="1004">
        <v>2.7108343589743589</v>
      </c>
      <c r="E34" s="1004">
        <v>0</v>
      </c>
      <c r="F34" s="1004">
        <v>0</v>
      </c>
      <c r="G34" s="1004">
        <v>0</v>
      </c>
      <c r="H34" s="1005">
        <v>0</v>
      </c>
    </row>
    <row r="35" spans="2:8" ht="21" customHeight="1">
      <c r="B35" s="1003">
        <v>7.4</v>
      </c>
      <c r="C35" s="537" t="s">
        <v>151</v>
      </c>
      <c r="D35" s="1004">
        <v>0</v>
      </c>
      <c r="E35" s="1004">
        <v>0</v>
      </c>
      <c r="F35" s="1004">
        <v>0</v>
      </c>
      <c r="G35" s="1004">
        <v>0</v>
      </c>
      <c r="H35" s="1005">
        <v>0</v>
      </c>
    </row>
    <row r="36" spans="2:8" ht="21" customHeight="1">
      <c r="B36" s="1003">
        <v>7.5</v>
      </c>
      <c r="C36" s="537" t="s">
        <v>152</v>
      </c>
      <c r="D36" s="1004">
        <v>14.967281538461537</v>
      </c>
      <c r="E36" s="1004">
        <v>22.271862307692309</v>
      </c>
      <c r="F36" s="1004">
        <v>21.723271410256412</v>
      </c>
      <c r="G36" s="1004">
        <v>25.08959115384615</v>
      </c>
      <c r="H36" s="1005">
        <v>24.741554743589745</v>
      </c>
    </row>
    <row r="37" spans="2:8" ht="21" customHeight="1" thickBot="1">
      <c r="B37" s="1006">
        <v>7.6</v>
      </c>
      <c r="C37" s="538" t="s">
        <v>153</v>
      </c>
      <c r="D37" s="1007">
        <v>0</v>
      </c>
      <c r="E37" s="1007">
        <v>0</v>
      </c>
      <c r="F37" s="1007">
        <v>0</v>
      </c>
      <c r="G37" s="1007">
        <v>0</v>
      </c>
      <c r="H37" s="1008">
        <v>0</v>
      </c>
    </row>
    <row r="38" spans="2:8" ht="21" customHeight="1" thickBot="1">
      <c r="B38" s="1009"/>
      <c r="C38" s="1010" t="s">
        <v>154</v>
      </c>
      <c r="D38" s="1011">
        <v>1142.0314307585711</v>
      </c>
      <c r="E38" s="1011">
        <v>1508.1248537033271</v>
      </c>
      <c r="F38" s="1011">
        <v>1242.2154892056765</v>
      </c>
      <c r="G38" s="1011">
        <v>1575.6361251620892</v>
      </c>
      <c r="H38" s="1012">
        <v>2122.0726447387224</v>
      </c>
    </row>
    <row r="39" spans="2:8" ht="21" customHeight="1">
      <c r="B39" s="1013">
        <v>8</v>
      </c>
      <c r="C39" s="1014" t="s">
        <v>155</v>
      </c>
      <c r="D39" s="1015">
        <v>1.4157051282051282E-2</v>
      </c>
      <c r="E39" s="1015">
        <v>2.4265374358974361</v>
      </c>
      <c r="F39" s="1015">
        <v>0</v>
      </c>
      <c r="G39" s="1015">
        <v>0</v>
      </c>
      <c r="H39" s="1016">
        <v>0</v>
      </c>
    </row>
    <row r="40" spans="2:8" ht="21" customHeight="1">
      <c r="B40" s="1003">
        <v>9</v>
      </c>
      <c r="C40" s="537" t="s">
        <v>156</v>
      </c>
      <c r="D40" s="1004">
        <v>5.2051282051282053</v>
      </c>
      <c r="E40" s="1004">
        <v>0</v>
      </c>
      <c r="F40" s="1004">
        <v>0</v>
      </c>
      <c r="G40" s="1004">
        <v>39.993521794871796</v>
      </c>
      <c r="H40" s="1005">
        <v>0</v>
      </c>
    </row>
    <row r="41" spans="2:8" ht="21" customHeight="1">
      <c r="B41" s="1003">
        <v>10</v>
      </c>
      <c r="C41" s="537" t="s">
        <v>157</v>
      </c>
      <c r="D41" s="1004">
        <v>0</v>
      </c>
      <c r="E41" s="1004">
        <v>0</v>
      </c>
      <c r="F41" s="1004">
        <v>0</v>
      </c>
      <c r="G41" s="1004">
        <v>0</v>
      </c>
      <c r="H41" s="1005">
        <v>0</v>
      </c>
    </row>
    <row r="42" spans="2:8" ht="21" customHeight="1">
      <c r="B42" s="1003">
        <v>11</v>
      </c>
      <c r="C42" s="537" t="s">
        <v>158</v>
      </c>
      <c r="D42" s="1004">
        <v>0</v>
      </c>
      <c r="E42" s="1004">
        <v>0</v>
      </c>
      <c r="F42" s="1004">
        <v>0</v>
      </c>
      <c r="G42" s="1004">
        <v>0</v>
      </c>
      <c r="H42" s="1005">
        <v>0</v>
      </c>
    </row>
    <row r="43" spans="2:8" ht="21" customHeight="1">
      <c r="B43" s="1003" t="s">
        <v>878</v>
      </c>
      <c r="C43" s="537" t="s">
        <v>879</v>
      </c>
      <c r="D43" s="1004">
        <v>156.33067764999998</v>
      </c>
      <c r="E43" s="1004">
        <v>161.8870627410256</v>
      </c>
      <c r="F43" s="1004">
        <v>149.69422165384617</v>
      </c>
      <c r="G43" s="1004">
        <v>133.54803859743589</v>
      </c>
      <c r="H43" s="1005">
        <v>121.34418858333333</v>
      </c>
    </row>
    <row r="44" spans="2:8" ht="21" customHeight="1" thickBot="1">
      <c r="B44" s="1006" t="s">
        <v>880</v>
      </c>
      <c r="C44" s="538" t="s">
        <v>881</v>
      </c>
      <c r="D44" s="1007">
        <v>546.65089303501838</v>
      </c>
      <c r="E44" s="1007">
        <v>585.8064019133401</v>
      </c>
      <c r="F44" s="1007">
        <v>448.98454242893905</v>
      </c>
      <c r="G44" s="1007">
        <v>409.45174978021828</v>
      </c>
      <c r="H44" s="1008">
        <v>373.78652624845728</v>
      </c>
    </row>
    <row r="45" spans="2:8" ht="21" customHeight="1" thickBot="1">
      <c r="B45" s="1009"/>
      <c r="C45" s="1010" t="s">
        <v>882</v>
      </c>
      <c r="D45" s="1011">
        <v>702.98157068501837</v>
      </c>
      <c r="E45" s="1011">
        <v>747.6934646543657</v>
      </c>
      <c r="F45" s="1011">
        <v>598.67876408278516</v>
      </c>
      <c r="G45" s="1011">
        <v>542.99978837765411</v>
      </c>
      <c r="H45" s="1012">
        <v>495.13071483179061</v>
      </c>
    </row>
    <row r="46" spans="2:8" ht="21" customHeight="1" thickBot="1">
      <c r="B46" s="1017">
        <v>12</v>
      </c>
      <c r="C46" s="1018" t="s">
        <v>159</v>
      </c>
      <c r="D46" s="1019">
        <v>47.72994757820512</v>
      </c>
      <c r="E46" s="1019">
        <v>29.219210228205146</v>
      </c>
      <c r="F46" s="1019">
        <v>21.848792565384567</v>
      </c>
      <c r="G46" s="1019">
        <v>31.010346805128204</v>
      </c>
      <c r="H46" s="1020">
        <v>25.914402275641027</v>
      </c>
    </row>
    <row r="47" spans="2:8" ht="21" customHeight="1" thickBot="1">
      <c r="B47" s="1009">
        <v>14</v>
      </c>
      <c r="C47" s="1010" t="s">
        <v>160</v>
      </c>
      <c r="D47" s="1011">
        <v>4331.5985922192303</v>
      </c>
      <c r="E47" s="1011">
        <v>4769.5385346807698</v>
      </c>
      <c r="F47" s="1011">
        <v>4534.5483699474362</v>
      </c>
      <c r="G47" s="1011">
        <v>5404.358672793589</v>
      </c>
      <c r="H47" s="1012">
        <v>6087.3016928679499</v>
      </c>
    </row>
    <row r="48" spans="2:8" ht="21" customHeight="1" thickBot="1">
      <c r="B48" s="1017">
        <v>14</v>
      </c>
      <c r="C48" s="1018" t="s">
        <v>161</v>
      </c>
      <c r="D48" s="1019"/>
      <c r="E48" s="1019"/>
      <c r="F48" s="1019"/>
      <c r="G48" s="1019"/>
      <c r="H48" s="1020"/>
    </row>
    <row r="49" spans="2:8" ht="21" customHeight="1" thickBot="1">
      <c r="B49" s="1009">
        <v>15</v>
      </c>
      <c r="C49" s="1010" t="s">
        <v>162</v>
      </c>
      <c r="D49" s="1011">
        <v>4331.5985922192303</v>
      </c>
      <c r="E49" s="1011">
        <v>4769.5385346807698</v>
      </c>
      <c r="F49" s="1011">
        <v>4534.5483699474362</v>
      </c>
      <c r="G49" s="1011">
        <v>5404.358672793589</v>
      </c>
      <c r="H49" s="1012">
        <v>6087.3016928679499</v>
      </c>
    </row>
    <row r="50" spans="2:8" ht="39" thickBot="1">
      <c r="B50" s="1021">
        <v>16</v>
      </c>
      <c r="C50" s="1022" t="s">
        <v>1094</v>
      </c>
      <c r="D50" s="1023">
        <v>0</v>
      </c>
      <c r="E50" s="1023">
        <v>0</v>
      </c>
      <c r="F50" s="1023">
        <v>0</v>
      </c>
      <c r="G50" s="1023">
        <v>0</v>
      </c>
      <c r="H50" s="1024">
        <v>0</v>
      </c>
    </row>
    <row r="52" spans="2:8" ht="30" customHeight="1">
      <c r="B52" s="1269" t="s">
        <v>1369</v>
      </c>
      <c r="C52" s="1269"/>
      <c r="D52" s="1269"/>
      <c r="E52" s="1269"/>
      <c r="F52" s="1269"/>
      <c r="G52" s="1269"/>
      <c r="H52" s="1269"/>
    </row>
  </sheetData>
  <mergeCells count="2">
    <mergeCell ref="C6:H6"/>
    <mergeCell ref="B52:H52"/>
  </mergeCells>
  <printOptions horizontalCentered="1"/>
  <pageMargins left="0.11811023622047245" right="0.11811023622047245" top="0.74803149606299213" bottom="0.74803149606299213" header="0.31496062992125984" footer="0.31496062992125984"/>
  <pageSetup paperSize="5" scale="8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H51"/>
  <sheetViews>
    <sheetView showGridLines="0" topLeftCell="A17" zoomScale="85" zoomScaleNormal="85" workbookViewId="0">
      <selection activeCell="E32" sqref="E32"/>
    </sheetView>
  </sheetViews>
  <sheetFormatPr defaultRowHeight="14.25"/>
  <cols>
    <col min="1" max="1" width="7.5703125" style="33" customWidth="1"/>
    <col min="2" max="2" width="5.28515625" style="32" customWidth="1"/>
    <col min="3" max="3" width="46.28515625" style="77" customWidth="1"/>
    <col min="4" max="8" width="14" style="33" customWidth="1"/>
    <col min="9" max="16384" width="9.140625" style="33"/>
  </cols>
  <sheetData>
    <row r="1" spans="2:8" ht="15" thickBot="1"/>
    <row r="2" spans="2:8" s="981" customFormat="1" ht="14.25" customHeight="1">
      <c r="B2" s="982"/>
      <c r="C2" s="983"/>
      <c r="D2" s="983"/>
      <c r="E2" s="983"/>
      <c r="F2" s="983"/>
      <c r="G2" s="983"/>
      <c r="H2" s="984" t="s">
        <v>123</v>
      </c>
    </row>
    <row r="3" spans="2:8" s="981" customFormat="1" ht="14.25" customHeight="1">
      <c r="B3" s="985" t="s">
        <v>124</v>
      </c>
      <c r="C3" s="986"/>
      <c r="D3" s="986"/>
      <c r="E3" s="986"/>
      <c r="F3" s="986"/>
      <c r="G3" s="986"/>
      <c r="H3" s="987"/>
    </row>
    <row r="4" spans="2:8" s="981" customFormat="1" ht="14.25" customHeight="1">
      <c r="B4" s="988" t="s">
        <v>125</v>
      </c>
      <c r="C4" s="989"/>
      <c r="D4" s="990"/>
      <c r="E4" s="990"/>
      <c r="F4" s="990"/>
      <c r="G4" s="990"/>
      <c r="H4" s="991"/>
    </row>
    <row r="5" spans="2:8" s="981" customFormat="1" ht="14.25" customHeight="1">
      <c r="B5" s="992"/>
      <c r="C5" s="1266" t="s">
        <v>875</v>
      </c>
      <c r="D5" s="1266"/>
      <c r="E5" s="1266"/>
      <c r="F5" s="1266"/>
      <c r="G5" s="1266"/>
      <c r="H5" s="1267"/>
    </row>
    <row r="6" spans="2:8" s="981" customFormat="1" ht="15" customHeight="1">
      <c r="B6" s="992"/>
      <c r="C6" s="993" t="s">
        <v>171</v>
      </c>
      <c r="D6" s="994" t="s">
        <v>908</v>
      </c>
      <c r="E6" s="994"/>
      <c r="F6" s="994"/>
      <c r="G6" s="994"/>
      <c r="H6" s="995"/>
    </row>
    <row r="7" spans="2:8" s="981" customFormat="1" ht="15" customHeight="1">
      <c r="B7" s="992"/>
      <c r="C7" s="993" t="s">
        <v>174</v>
      </c>
      <c r="D7" s="996" t="s">
        <v>1090</v>
      </c>
      <c r="E7" s="994"/>
      <c r="F7" s="994"/>
      <c r="G7" s="994"/>
      <c r="H7" s="995"/>
    </row>
    <row r="8" spans="2:8" s="981" customFormat="1" ht="15" customHeight="1">
      <c r="B8" s="992"/>
      <c r="C8" s="993" t="s">
        <v>790</v>
      </c>
      <c r="D8" s="994" t="s">
        <v>1365</v>
      </c>
      <c r="E8" s="994"/>
      <c r="F8" s="994"/>
      <c r="G8" s="994"/>
      <c r="H8" s="995"/>
    </row>
    <row r="9" spans="2:8" s="981" customFormat="1" ht="15" customHeight="1">
      <c r="B9" s="992"/>
      <c r="C9" s="1025"/>
      <c r="D9" s="1025"/>
      <c r="E9" s="1025"/>
      <c r="F9" s="1025"/>
      <c r="G9" s="1025"/>
      <c r="H9" s="1026"/>
    </row>
    <row r="10" spans="2:8" s="998" customFormat="1" ht="30">
      <c r="B10" s="1029" t="s">
        <v>87</v>
      </c>
      <c r="C10" s="1027" t="s">
        <v>128</v>
      </c>
      <c r="D10" s="1028" t="s">
        <v>3</v>
      </c>
      <c r="E10" s="1028" t="s">
        <v>4</v>
      </c>
      <c r="F10" s="1028" t="s">
        <v>5</v>
      </c>
      <c r="G10" s="1028" t="s">
        <v>6</v>
      </c>
      <c r="H10" s="1030" t="s">
        <v>0</v>
      </c>
    </row>
    <row r="11" spans="2:8" ht="21" customHeight="1">
      <c r="B11" s="999" t="s">
        <v>129</v>
      </c>
      <c r="C11" s="1000" t="s">
        <v>130</v>
      </c>
      <c r="D11" s="1001"/>
      <c r="E11" s="1001"/>
      <c r="F11" s="1001"/>
      <c r="G11" s="1001"/>
      <c r="H11" s="1002"/>
    </row>
    <row r="12" spans="2:8" ht="21" customHeight="1">
      <c r="B12" s="1003">
        <v>1</v>
      </c>
      <c r="C12" s="537" t="s">
        <v>131</v>
      </c>
      <c r="D12" s="1004">
        <v>1456.8831206837606</v>
      </c>
      <c r="E12" s="1004">
        <v>1408.3747019658119</v>
      </c>
      <c r="F12" s="1004">
        <v>1455.3056286965812</v>
      </c>
      <c r="G12" s="1004">
        <v>1564.4534904914528</v>
      </c>
      <c r="H12" s="1005">
        <v>1526.1203270085468</v>
      </c>
    </row>
    <row r="13" spans="2:8" ht="21" customHeight="1">
      <c r="B13" s="1003">
        <v>2</v>
      </c>
      <c r="C13" s="537" t="s">
        <v>132</v>
      </c>
      <c r="D13" s="1004">
        <v>3514.9851238461538</v>
      </c>
      <c r="E13" s="1004">
        <v>3830.2241718162395</v>
      </c>
      <c r="F13" s="1004">
        <v>4033.5297209829068</v>
      </c>
      <c r="G13" s="1004">
        <v>3847.9627972649564</v>
      </c>
      <c r="H13" s="1005">
        <v>4770.960027649573</v>
      </c>
    </row>
    <row r="14" spans="2:8" ht="21" customHeight="1">
      <c r="B14" s="1003">
        <v>3</v>
      </c>
      <c r="C14" s="537" t="s">
        <v>133</v>
      </c>
      <c r="D14" s="1004">
        <v>67.485121794871802</v>
      </c>
      <c r="E14" s="1004">
        <v>57.072250000000004</v>
      </c>
      <c r="F14" s="1004">
        <v>57.178728632478631</v>
      </c>
      <c r="G14" s="1004">
        <v>7.6039508547008543</v>
      </c>
      <c r="H14" s="1005">
        <v>51.275010683760684</v>
      </c>
    </row>
    <row r="15" spans="2:8" ht="21" customHeight="1">
      <c r="B15" s="1003">
        <v>4</v>
      </c>
      <c r="C15" s="537" t="s">
        <v>134</v>
      </c>
      <c r="D15" s="1004">
        <v>357.13940811965819</v>
      </c>
      <c r="E15" s="1004">
        <v>492.83462668803412</v>
      </c>
      <c r="F15" s="1004">
        <v>705.18475717948718</v>
      </c>
      <c r="G15" s="1004">
        <v>821.95026416666656</v>
      </c>
      <c r="H15" s="1005">
        <v>1054.1478030128205</v>
      </c>
    </row>
    <row r="16" spans="2:8" ht="33" customHeight="1">
      <c r="B16" s="1003">
        <v>4.0999999999999996</v>
      </c>
      <c r="C16" s="537" t="s">
        <v>876</v>
      </c>
      <c r="D16" s="1004">
        <v>0</v>
      </c>
      <c r="E16" s="1004">
        <v>0</v>
      </c>
      <c r="F16" s="1004">
        <v>0</v>
      </c>
      <c r="G16" s="1004">
        <v>0</v>
      </c>
      <c r="H16" s="1005">
        <v>0</v>
      </c>
    </row>
    <row r="17" spans="2:8" ht="21" customHeight="1">
      <c r="B17" s="1003">
        <v>5</v>
      </c>
      <c r="C17" s="537" t="s">
        <v>135</v>
      </c>
      <c r="D17" s="1004">
        <v>288.03907905982908</v>
      </c>
      <c r="E17" s="1004">
        <v>0</v>
      </c>
      <c r="F17" s="1004">
        <v>0</v>
      </c>
      <c r="G17" s="1004">
        <v>1302.2545876068377</v>
      </c>
      <c r="H17" s="1005">
        <v>663.53130555555549</v>
      </c>
    </row>
    <row r="18" spans="2:8" ht="21" customHeight="1">
      <c r="B18" s="1003">
        <v>6</v>
      </c>
      <c r="C18" s="537" t="s">
        <v>136</v>
      </c>
      <c r="D18" s="1004">
        <v>0</v>
      </c>
      <c r="E18" s="1004">
        <v>0</v>
      </c>
      <c r="F18" s="1004">
        <v>0</v>
      </c>
      <c r="G18" s="1004">
        <v>0</v>
      </c>
      <c r="H18" s="1005">
        <v>0</v>
      </c>
    </row>
    <row r="19" spans="2:8" ht="21" customHeight="1">
      <c r="B19" s="1003">
        <v>6.1</v>
      </c>
      <c r="C19" s="537" t="s">
        <v>137</v>
      </c>
      <c r="D19" s="1004">
        <v>0</v>
      </c>
      <c r="E19" s="1004">
        <v>0</v>
      </c>
      <c r="F19" s="1004">
        <v>0</v>
      </c>
      <c r="G19" s="1004">
        <v>0</v>
      </c>
      <c r="H19" s="1005">
        <v>0</v>
      </c>
    </row>
    <row r="20" spans="2:8" ht="21" customHeight="1">
      <c r="B20" s="1003">
        <v>6.2</v>
      </c>
      <c r="C20" s="537" t="s">
        <v>138</v>
      </c>
      <c r="D20" s="1004">
        <v>0</v>
      </c>
      <c r="E20" s="1004">
        <v>0</v>
      </c>
      <c r="F20" s="1004">
        <v>0</v>
      </c>
      <c r="G20" s="1004">
        <v>0</v>
      </c>
      <c r="H20" s="1005">
        <v>0</v>
      </c>
    </row>
    <row r="21" spans="2:8" ht="21" customHeight="1">
      <c r="B21" s="1003">
        <v>6.3</v>
      </c>
      <c r="C21" s="537" t="s">
        <v>139</v>
      </c>
      <c r="D21" s="1004">
        <v>81.944984743589742</v>
      </c>
      <c r="E21" s="1004">
        <v>95.632183760683759</v>
      </c>
      <c r="F21" s="1004">
        <v>94.918670940170941</v>
      </c>
      <c r="G21" s="1004">
        <v>91.11132905982906</v>
      </c>
      <c r="H21" s="1005">
        <v>119.03883529914529</v>
      </c>
    </row>
    <row r="22" spans="2:8" ht="21" customHeight="1">
      <c r="B22" s="1003">
        <v>6.4</v>
      </c>
      <c r="C22" s="537" t="s">
        <v>140</v>
      </c>
      <c r="D22" s="1004">
        <v>5.6933570940170952</v>
      </c>
      <c r="E22" s="1004">
        <v>8.1293226495726483</v>
      </c>
      <c r="F22" s="1004">
        <v>8.3698909829059822</v>
      </c>
      <c r="G22" s="1004">
        <v>7.8079252136752135</v>
      </c>
      <c r="H22" s="1005">
        <v>7.8859743589743596</v>
      </c>
    </row>
    <row r="23" spans="2:8" ht="21" customHeight="1">
      <c r="B23" s="1003">
        <v>6.5</v>
      </c>
      <c r="C23" s="537" t="s">
        <v>141</v>
      </c>
      <c r="D23" s="1004">
        <v>20.220938034188034</v>
      </c>
      <c r="E23" s="1004">
        <v>16.129933760683763</v>
      </c>
      <c r="F23" s="1004">
        <v>5.6256068376068376</v>
      </c>
      <c r="G23" s="1004">
        <v>10.025288461538461</v>
      </c>
      <c r="H23" s="1005">
        <v>6.6724529914529915</v>
      </c>
    </row>
    <row r="24" spans="2:8" ht="21" customHeight="1">
      <c r="B24" s="1003">
        <v>6.6</v>
      </c>
      <c r="C24" s="537" t="s">
        <v>142</v>
      </c>
      <c r="D24" s="1004">
        <v>0</v>
      </c>
      <c r="E24" s="1004">
        <v>0</v>
      </c>
      <c r="F24" s="1004">
        <v>0</v>
      </c>
      <c r="G24" s="1004">
        <v>0</v>
      </c>
      <c r="H24" s="1005">
        <v>0</v>
      </c>
    </row>
    <row r="25" spans="2:8" ht="21" customHeight="1">
      <c r="B25" s="1003">
        <v>6.7</v>
      </c>
      <c r="C25" s="537" t="s">
        <v>143</v>
      </c>
      <c r="D25" s="1004">
        <v>0</v>
      </c>
      <c r="E25" s="1004">
        <v>0</v>
      </c>
      <c r="F25" s="1004">
        <v>0</v>
      </c>
      <c r="G25" s="1004">
        <v>0</v>
      </c>
      <c r="H25" s="1005">
        <v>0</v>
      </c>
    </row>
    <row r="26" spans="2:8" ht="21" customHeight="1">
      <c r="B26" s="1003">
        <v>6.8</v>
      </c>
      <c r="C26" s="537" t="s">
        <v>144</v>
      </c>
      <c r="D26" s="1004">
        <v>1.9811474358974357</v>
      </c>
      <c r="E26" s="1004">
        <v>1.3039252136752137</v>
      </c>
      <c r="F26" s="1004">
        <v>1.3282435897435896</v>
      </c>
      <c r="G26" s="1004">
        <v>0.92296367521367517</v>
      </c>
      <c r="H26" s="1005">
        <v>0.80619444444444444</v>
      </c>
    </row>
    <row r="27" spans="2:8" ht="21" customHeight="1" thickBot="1">
      <c r="B27" s="1006">
        <v>6.9</v>
      </c>
      <c r="C27" s="538" t="s">
        <v>145</v>
      </c>
      <c r="D27" s="1007">
        <v>0</v>
      </c>
      <c r="E27" s="1007">
        <v>0</v>
      </c>
      <c r="F27" s="1007">
        <v>0</v>
      </c>
      <c r="G27" s="1007">
        <v>0</v>
      </c>
      <c r="H27" s="1008">
        <v>0</v>
      </c>
    </row>
    <row r="28" spans="2:8" ht="21" customHeight="1" thickBot="1">
      <c r="B28" s="1009"/>
      <c r="C28" s="1010" t="s">
        <v>146</v>
      </c>
      <c r="D28" s="1011">
        <v>109.84042730769232</v>
      </c>
      <c r="E28" s="1011">
        <v>121.19536538461539</v>
      </c>
      <c r="F28" s="1011">
        <v>110.24241235042736</v>
      </c>
      <c r="G28" s="1011">
        <v>109.86750641025642</v>
      </c>
      <c r="H28" s="1012">
        <v>134.40345709401711</v>
      </c>
    </row>
    <row r="29" spans="2:8" ht="21" customHeight="1">
      <c r="B29" s="1013">
        <v>7</v>
      </c>
      <c r="C29" s="1014" t="s">
        <v>147</v>
      </c>
      <c r="D29" s="1015"/>
      <c r="E29" s="1015"/>
      <c r="F29" s="1015"/>
      <c r="G29" s="1015"/>
      <c r="H29" s="1016"/>
    </row>
    <row r="30" spans="2:8" ht="21" customHeight="1">
      <c r="B30" s="1003">
        <v>7.1</v>
      </c>
      <c r="C30" s="537" t="s">
        <v>148</v>
      </c>
      <c r="D30" s="1004">
        <v>1983.4168464957265</v>
      </c>
      <c r="E30" s="1004">
        <v>2152.8944871794874</v>
      </c>
      <c r="F30" s="1004">
        <v>2320.46425</v>
      </c>
      <c r="G30" s="1004">
        <v>2361.7041528632481</v>
      </c>
      <c r="H30" s="1005">
        <v>3295.469280897436</v>
      </c>
    </row>
    <row r="31" spans="2:8" ht="21" customHeight="1">
      <c r="B31" s="1003"/>
      <c r="C31" s="537" t="s">
        <v>877</v>
      </c>
      <c r="D31" s="1004">
        <v>603.4923299135703</v>
      </c>
      <c r="E31" s="1004">
        <v>1272.307494318055</v>
      </c>
      <c r="F31" s="1004">
        <v>464.21203351778883</v>
      </c>
      <c r="G31" s="1004">
        <v>1211.1889522235342</v>
      </c>
      <c r="H31" s="1005">
        <v>1566.0126116428671</v>
      </c>
    </row>
    <row r="32" spans="2:8" ht="21" customHeight="1">
      <c r="B32" s="1003">
        <v>7.2</v>
      </c>
      <c r="C32" s="537" t="s">
        <v>149</v>
      </c>
      <c r="D32" s="1004">
        <v>90.122525641025646</v>
      </c>
      <c r="E32" s="1004">
        <v>112.54323611111113</v>
      </c>
      <c r="F32" s="1004">
        <v>121.25756837606836</v>
      </c>
      <c r="G32" s="1004">
        <v>118.88435683760683</v>
      </c>
      <c r="H32" s="1005">
        <v>132.16355982905981</v>
      </c>
    </row>
    <row r="33" spans="2:8" ht="21" customHeight="1">
      <c r="B33" s="1003">
        <v>7.3</v>
      </c>
      <c r="C33" s="537" t="s">
        <v>150</v>
      </c>
      <c r="D33" s="1004">
        <v>6.4543675213675211</v>
      </c>
      <c r="E33" s="1004">
        <v>0</v>
      </c>
      <c r="F33" s="1004">
        <v>0</v>
      </c>
      <c r="G33" s="1004">
        <v>0</v>
      </c>
      <c r="H33" s="1005">
        <v>0</v>
      </c>
    </row>
    <row r="34" spans="2:8" ht="21" customHeight="1">
      <c r="B34" s="1003">
        <v>7.4</v>
      </c>
      <c r="C34" s="537" t="s">
        <v>151</v>
      </c>
      <c r="D34" s="1004">
        <v>0</v>
      </c>
      <c r="E34" s="1004">
        <v>0</v>
      </c>
      <c r="F34" s="1004">
        <v>0</v>
      </c>
      <c r="G34" s="1004">
        <v>0</v>
      </c>
      <c r="H34" s="1005">
        <v>0</v>
      </c>
    </row>
    <row r="35" spans="2:8" ht="21" customHeight="1">
      <c r="B35" s="1003">
        <v>7.5</v>
      </c>
      <c r="C35" s="537" t="s">
        <v>152</v>
      </c>
      <c r="D35" s="1004">
        <v>35.636384615384614</v>
      </c>
      <c r="E35" s="1004">
        <v>53.028243589743589</v>
      </c>
      <c r="F35" s="1004">
        <v>51.722074786324789</v>
      </c>
      <c r="G35" s="1004">
        <v>59.73712179487179</v>
      </c>
      <c r="H35" s="1005">
        <v>58.908463675213675</v>
      </c>
    </row>
    <row r="36" spans="2:8" ht="21" customHeight="1" thickBot="1">
      <c r="B36" s="1006">
        <v>7.6</v>
      </c>
      <c r="C36" s="538" t="s">
        <v>153</v>
      </c>
      <c r="D36" s="1007">
        <v>0</v>
      </c>
      <c r="E36" s="1007">
        <v>0</v>
      </c>
      <c r="F36" s="1007">
        <v>0</v>
      </c>
      <c r="G36" s="1007">
        <v>0</v>
      </c>
      <c r="H36" s="1008">
        <v>0</v>
      </c>
    </row>
    <row r="37" spans="2:8" ht="21" customHeight="1" thickBot="1">
      <c r="B37" s="1009"/>
      <c r="C37" s="1010" t="s">
        <v>154</v>
      </c>
      <c r="D37" s="1011">
        <v>2719.1224541870743</v>
      </c>
      <c r="E37" s="1011">
        <v>3590.7734611983979</v>
      </c>
      <c r="F37" s="1011">
        <v>2957.6559266801819</v>
      </c>
      <c r="G37" s="1011">
        <v>3751.5145837192604</v>
      </c>
      <c r="H37" s="1012">
        <v>5052.5539160445769</v>
      </c>
    </row>
    <row r="38" spans="2:8" ht="21" customHeight="1">
      <c r="B38" s="1013">
        <v>8</v>
      </c>
      <c r="C38" s="1014" t="s">
        <v>155</v>
      </c>
      <c r="D38" s="1015">
        <v>3.3707264957264955E-2</v>
      </c>
      <c r="E38" s="1015">
        <v>5.7774700854700853</v>
      </c>
      <c r="F38" s="1015">
        <v>0</v>
      </c>
      <c r="G38" s="1015">
        <v>0</v>
      </c>
      <c r="H38" s="1016">
        <v>0</v>
      </c>
    </row>
    <row r="39" spans="2:8" ht="21" customHeight="1">
      <c r="B39" s="1003">
        <v>9</v>
      </c>
      <c r="C39" s="537" t="s">
        <v>156</v>
      </c>
      <c r="D39" s="1004">
        <v>12.393162393162392</v>
      </c>
      <c r="E39" s="1004">
        <v>0</v>
      </c>
      <c r="F39" s="1004">
        <v>0</v>
      </c>
      <c r="G39" s="1004">
        <v>95.222670940170957</v>
      </c>
      <c r="H39" s="1005">
        <v>0</v>
      </c>
    </row>
    <row r="40" spans="2:8" ht="21" customHeight="1">
      <c r="B40" s="1003">
        <v>10</v>
      </c>
      <c r="C40" s="537" t="s">
        <v>157</v>
      </c>
      <c r="D40" s="1004">
        <v>0</v>
      </c>
      <c r="E40" s="1004">
        <v>0</v>
      </c>
      <c r="F40" s="1004">
        <v>0</v>
      </c>
      <c r="G40" s="1004">
        <v>0</v>
      </c>
      <c r="H40" s="1005">
        <v>0</v>
      </c>
    </row>
    <row r="41" spans="2:8" ht="21" customHeight="1">
      <c r="B41" s="1003">
        <v>11</v>
      </c>
      <c r="C41" s="537" t="s">
        <v>158</v>
      </c>
      <c r="D41" s="1004">
        <v>0</v>
      </c>
      <c r="E41" s="1004">
        <v>0</v>
      </c>
      <c r="F41" s="1004">
        <v>0</v>
      </c>
      <c r="G41" s="1004">
        <v>0</v>
      </c>
      <c r="H41" s="1005">
        <v>0</v>
      </c>
    </row>
    <row r="42" spans="2:8" ht="21" customHeight="1">
      <c r="B42" s="1003" t="s">
        <v>878</v>
      </c>
      <c r="C42" s="537" t="s">
        <v>879</v>
      </c>
      <c r="D42" s="1004">
        <v>372.21589916666665</v>
      </c>
      <c r="E42" s="1004">
        <v>385.44538747863237</v>
      </c>
      <c r="F42" s="1004">
        <v>356.41481346153847</v>
      </c>
      <c r="G42" s="1004">
        <v>317.97152047008541</v>
      </c>
      <c r="H42" s="1005">
        <v>288.91473472222225</v>
      </c>
    </row>
    <row r="43" spans="2:8" ht="21" customHeight="1" thickBot="1">
      <c r="B43" s="1006" t="s">
        <v>880</v>
      </c>
      <c r="C43" s="538" t="s">
        <v>881</v>
      </c>
      <c r="D43" s="1007">
        <v>1301.5497453214723</v>
      </c>
      <c r="E43" s="1007">
        <v>1394.7771474127146</v>
      </c>
      <c r="F43" s="1007">
        <v>1069.0108153069978</v>
      </c>
      <c r="G43" s="1007">
        <v>974.88511852432919</v>
      </c>
      <c r="H43" s="1008">
        <v>889.96791963918395</v>
      </c>
    </row>
    <row r="44" spans="2:8" ht="21" customHeight="1" thickBot="1">
      <c r="B44" s="1009"/>
      <c r="C44" s="1010" t="s">
        <v>882</v>
      </c>
      <c r="D44" s="1011">
        <v>1673.7656444881391</v>
      </c>
      <c r="E44" s="1011">
        <v>1780.2225348913471</v>
      </c>
      <c r="F44" s="1011">
        <v>1425.4256287685362</v>
      </c>
      <c r="G44" s="1011">
        <v>1292.8566389944147</v>
      </c>
      <c r="H44" s="1012">
        <v>1178.8826543614061</v>
      </c>
    </row>
    <row r="45" spans="2:8" ht="21" customHeight="1" thickBot="1">
      <c r="B45" s="1017">
        <v>12</v>
      </c>
      <c r="C45" s="1018" t="s">
        <v>159</v>
      </c>
      <c r="D45" s="1019">
        <v>113.6427323290598</v>
      </c>
      <c r="E45" s="1019">
        <v>69.569548162393204</v>
      </c>
      <c r="F45" s="1019">
        <v>52.02093467948707</v>
      </c>
      <c r="G45" s="1019">
        <v>73.834159059829048</v>
      </c>
      <c r="H45" s="1020">
        <v>61.700957799145307</v>
      </c>
    </row>
    <row r="46" spans="2:8" ht="21" customHeight="1" thickBot="1">
      <c r="B46" s="1009">
        <v>14</v>
      </c>
      <c r="C46" s="1010" t="s">
        <v>160</v>
      </c>
      <c r="D46" s="1011">
        <v>10313.329981474359</v>
      </c>
      <c r="E46" s="1011">
        <v>11356.044130192309</v>
      </c>
      <c r="F46" s="1011">
        <v>10796.543737970085</v>
      </c>
      <c r="G46" s="1011">
        <v>12867.520649508546</v>
      </c>
      <c r="H46" s="1012">
        <v>14493.575459209402</v>
      </c>
    </row>
    <row r="47" spans="2:8" ht="21" customHeight="1" thickBot="1">
      <c r="B47" s="1017">
        <v>14</v>
      </c>
      <c r="C47" s="1018" t="s">
        <v>161</v>
      </c>
      <c r="D47" s="1019"/>
      <c r="E47" s="1019"/>
      <c r="F47" s="1019"/>
      <c r="G47" s="1019"/>
      <c r="H47" s="1020"/>
    </row>
    <row r="48" spans="2:8" ht="21" customHeight="1" thickBot="1">
      <c r="B48" s="1009">
        <v>15</v>
      </c>
      <c r="C48" s="1010" t="s">
        <v>162</v>
      </c>
      <c r="D48" s="1011">
        <v>10313.329981474359</v>
      </c>
      <c r="E48" s="1011">
        <v>11356.044130192309</v>
      </c>
      <c r="F48" s="1011">
        <v>10796.543737970085</v>
      </c>
      <c r="G48" s="1011">
        <v>12867.520649508546</v>
      </c>
      <c r="H48" s="1012">
        <v>14493.575459209402</v>
      </c>
    </row>
    <row r="49" spans="2:8" ht="39" thickBot="1">
      <c r="B49" s="1021">
        <v>16</v>
      </c>
      <c r="C49" s="1022" t="s">
        <v>1094</v>
      </c>
      <c r="D49" s="1023">
        <v>0</v>
      </c>
      <c r="E49" s="1023">
        <v>0</v>
      </c>
      <c r="F49" s="1023">
        <v>0</v>
      </c>
      <c r="G49" s="1023">
        <v>0</v>
      </c>
      <c r="H49" s="1024">
        <v>0</v>
      </c>
    </row>
    <row r="51" spans="2:8" ht="32.25" customHeight="1">
      <c r="B51" s="1268" t="s">
        <v>1369</v>
      </c>
      <c r="C51" s="1268"/>
      <c r="D51" s="1268"/>
      <c r="E51" s="1268"/>
      <c r="F51" s="1268"/>
      <c r="G51" s="1268"/>
      <c r="H51" s="1268"/>
    </row>
  </sheetData>
  <mergeCells count="2">
    <mergeCell ref="C5:H5"/>
    <mergeCell ref="B51:H51"/>
  </mergeCells>
  <printOptions horizontalCentered="1"/>
  <pageMargins left="0.11811023622047245" right="0.11811023622047245" top="0.55118110236220474" bottom="0.55118110236220474" header="0.31496062992125984" footer="0.31496062992125984"/>
  <pageSetup paperSize="5" scale="7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2:J43"/>
  <sheetViews>
    <sheetView showGridLines="0" view="pageBreakPreview" topLeftCell="A20" zoomScale="112" zoomScaleSheetLayoutView="112" workbookViewId="0">
      <selection activeCell="E29" sqref="E29"/>
    </sheetView>
  </sheetViews>
  <sheetFormatPr defaultRowHeight="15"/>
  <cols>
    <col min="2" max="2" width="5.5703125" style="1" customWidth="1"/>
    <col min="3" max="3" width="34.42578125" customWidth="1"/>
    <col min="4" max="4" width="12.85546875" style="1" bestFit="1" customWidth="1"/>
    <col min="5" max="5" width="11.5703125" style="15" customWidth="1"/>
    <col min="6" max="6" width="9.85546875" customWidth="1"/>
    <col min="9" max="9" width="10.28515625" customWidth="1"/>
  </cols>
  <sheetData>
    <row r="2" spans="2:10" ht="15.75" thickBot="1"/>
    <row r="3" spans="2:10" ht="15.75">
      <c r="B3" s="23"/>
      <c r="C3" s="24"/>
      <c r="D3" s="25"/>
      <c r="E3" s="26"/>
      <c r="F3" s="24"/>
      <c r="G3" s="1065" t="s">
        <v>119</v>
      </c>
      <c r="H3" s="1065"/>
      <c r="I3" s="1066"/>
    </row>
    <row r="4" spans="2:10" ht="62.25" customHeight="1" thickBot="1">
      <c r="B4" s="1062" t="s">
        <v>120</v>
      </c>
      <c r="C4" s="1063"/>
      <c r="D4" s="1063"/>
      <c r="E4" s="1063"/>
      <c r="F4" s="1063"/>
      <c r="G4" s="1063"/>
      <c r="H4" s="1063"/>
      <c r="I4" s="1064"/>
    </row>
    <row r="5" spans="2:10" s="4" customFormat="1" ht="35.25" customHeight="1" thickBot="1">
      <c r="B5" s="27" t="s">
        <v>116</v>
      </c>
      <c r="C5" s="28" t="s">
        <v>1</v>
      </c>
      <c r="D5" s="29" t="s">
        <v>2</v>
      </c>
      <c r="E5" s="29" t="s">
        <v>3</v>
      </c>
      <c r="F5" s="29" t="s">
        <v>4</v>
      </c>
      <c r="G5" s="29" t="s">
        <v>5</v>
      </c>
      <c r="H5" s="29" t="s">
        <v>6</v>
      </c>
      <c r="I5" s="29" t="s">
        <v>0</v>
      </c>
    </row>
    <row r="6" spans="2:10">
      <c r="B6" s="403">
        <v>1</v>
      </c>
      <c r="C6" s="404" t="s">
        <v>916</v>
      </c>
      <c r="D6" s="405"/>
      <c r="E6" s="1059" t="s">
        <v>917</v>
      </c>
      <c r="F6" s="1060"/>
      <c r="G6" s="1060"/>
      <c r="H6" s="1060"/>
      <c r="I6" s="1061"/>
    </row>
    <row r="7" spans="2:10" ht="30">
      <c r="B7" s="403">
        <v>2</v>
      </c>
      <c r="C7" s="406" t="s">
        <v>918</v>
      </c>
      <c r="D7" s="405"/>
      <c r="E7" s="1059" t="s">
        <v>919</v>
      </c>
      <c r="F7" s="1060"/>
      <c r="G7" s="1060"/>
      <c r="H7" s="1060"/>
      <c r="I7" s="1061"/>
    </row>
    <row r="8" spans="2:10">
      <c r="B8" s="403">
        <v>3</v>
      </c>
      <c r="C8" s="404" t="s">
        <v>8</v>
      </c>
      <c r="D8" s="405" t="s">
        <v>9</v>
      </c>
      <c r="E8" s="1059" t="s">
        <v>920</v>
      </c>
      <c r="F8" s="1060"/>
      <c r="G8" s="1060"/>
      <c r="H8" s="1060"/>
      <c r="I8" s="1061"/>
    </row>
    <row r="9" spans="2:10" ht="30">
      <c r="B9" s="403">
        <v>4</v>
      </c>
      <c r="C9" s="406" t="s">
        <v>921</v>
      </c>
      <c r="D9" s="405"/>
      <c r="E9" s="1053" t="s">
        <v>922</v>
      </c>
      <c r="F9" s="1054"/>
      <c r="G9" s="1054"/>
      <c r="H9" s="1054"/>
      <c r="I9" s="1055"/>
    </row>
    <row r="10" spans="2:10" ht="30">
      <c r="B10" s="403">
        <v>5</v>
      </c>
      <c r="C10" s="406" t="s">
        <v>923</v>
      </c>
      <c r="D10" s="405"/>
      <c r="E10" s="1056" t="s">
        <v>924</v>
      </c>
      <c r="F10" s="1057"/>
      <c r="G10" s="1057"/>
      <c r="H10" s="1057"/>
      <c r="I10" s="1058"/>
    </row>
    <row r="11" spans="2:10" ht="30">
      <c r="B11" s="403">
        <v>6</v>
      </c>
      <c r="C11" s="406" t="s">
        <v>925</v>
      </c>
      <c r="D11" s="405"/>
      <c r="E11" s="1059" t="s">
        <v>926</v>
      </c>
      <c r="F11" s="1060"/>
      <c r="G11" s="1060"/>
      <c r="H11" s="1060"/>
      <c r="I11" s="1061"/>
    </row>
    <row r="12" spans="2:10" s="19" customFormat="1" ht="15.75">
      <c r="B12" s="20">
        <v>7</v>
      </c>
      <c r="C12" s="21" t="s">
        <v>10</v>
      </c>
      <c r="D12" s="22"/>
      <c r="E12" s="30">
        <v>0</v>
      </c>
      <c r="F12" s="30">
        <v>0</v>
      </c>
      <c r="G12" s="30">
        <v>0</v>
      </c>
      <c r="H12" s="30">
        <v>0</v>
      </c>
      <c r="I12" s="30">
        <v>0</v>
      </c>
    </row>
    <row r="13" spans="2:10" s="457" customFormat="1" ht="15.75">
      <c r="B13" s="458">
        <v>8</v>
      </c>
      <c r="C13" s="459" t="s">
        <v>999</v>
      </c>
      <c r="D13" s="1045"/>
      <c r="E13" s="1045"/>
      <c r="F13" s="1045"/>
      <c r="G13" s="1045"/>
      <c r="H13" s="1045"/>
      <c r="I13" s="1045"/>
    </row>
    <row r="14" spans="2:10" s="457" customFormat="1">
      <c r="B14" s="458">
        <v>8.1</v>
      </c>
      <c r="C14" s="460" t="s">
        <v>1000</v>
      </c>
      <c r="D14" s="458"/>
      <c r="E14" s="1045" t="s">
        <v>1001</v>
      </c>
      <c r="F14" s="1045"/>
      <c r="G14" s="1045"/>
      <c r="H14" s="1045"/>
      <c r="I14" s="1045"/>
    </row>
    <row r="15" spans="2:10" s="457" customFormat="1" ht="30">
      <c r="B15" s="458" t="s">
        <v>12</v>
      </c>
      <c r="C15" s="461" t="s">
        <v>1002</v>
      </c>
      <c r="D15" s="458" t="s">
        <v>13</v>
      </c>
      <c r="E15" s="458"/>
      <c r="F15" s="458"/>
      <c r="G15" s="458"/>
      <c r="H15" s="458"/>
      <c r="I15" s="458"/>
    </row>
    <row r="16" spans="2:10" s="457" customFormat="1">
      <c r="B16" s="1047" t="s">
        <v>14</v>
      </c>
      <c r="C16" s="1046" t="s">
        <v>1003</v>
      </c>
      <c r="D16" s="1045"/>
      <c r="E16" s="1050" t="s">
        <v>1004</v>
      </c>
      <c r="F16" s="1050" t="s">
        <v>1005</v>
      </c>
      <c r="G16" s="1050" t="s">
        <v>1006</v>
      </c>
      <c r="H16" s="1050" t="s">
        <v>1006</v>
      </c>
      <c r="I16" s="1050" t="s">
        <v>1007</v>
      </c>
      <c r="J16" s="569"/>
    </row>
    <row r="17" spans="2:10" s="457" customFormat="1">
      <c r="B17" s="1048"/>
      <c r="C17" s="1046"/>
      <c r="D17" s="1045"/>
      <c r="E17" s="1051"/>
      <c r="F17" s="1051"/>
      <c r="G17" s="1051"/>
      <c r="H17" s="1051"/>
      <c r="I17" s="1051"/>
      <c r="J17" s="569"/>
    </row>
    <row r="18" spans="2:10" s="457" customFormat="1">
      <c r="B18" s="1048"/>
      <c r="C18" s="1046"/>
      <c r="D18" s="1045"/>
      <c r="E18" s="1051"/>
      <c r="F18" s="1051"/>
      <c r="G18" s="1051"/>
      <c r="H18" s="1051"/>
      <c r="I18" s="1051"/>
      <c r="J18" s="569"/>
    </row>
    <row r="19" spans="2:10" s="457" customFormat="1">
      <c r="B19" s="1048"/>
      <c r="C19" s="1046"/>
      <c r="D19" s="1045"/>
      <c r="E19" s="1052"/>
      <c r="F19" s="1052"/>
      <c r="G19" s="1052"/>
      <c r="H19" s="1052"/>
      <c r="I19" s="1052"/>
      <c r="J19" s="569"/>
    </row>
    <row r="20" spans="2:10" s="457" customFormat="1" ht="30">
      <c r="B20" s="1049"/>
      <c r="C20" s="1046"/>
      <c r="D20" s="1045"/>
      <c r="E20" s="458" t="s">
        <v>1008</v>
      </c>
      <c r="F20" s="458" t="s">
        <v>1008</v>
      </c>
      <c r="G20" s="458"/>
      <c r="H20" s="458"/>
      <c r="I20" s="458"/>
    </row>
    <row r="21" spans="2:10" s="457" customFormat="1">
      <c r="B21" s="458" t="s">
        <v>16</v>
      </c>
      <c r="C21" s="461" t="s">
        <v>1009</v>
      </c>
      <c r="D21" s="458" t="s">
        <v>13</v>
      </c>
      <c r="E21" s="458" t="s">
        <v>1010</v>
      </c>
      <c r="F21" s="458" t="s">
        <v>1010</v>
      </c>
      <c r="G21" s="458" t="s">
        <v>1010</v>
      </c>
      <c r="H21" s="458" t="s">
        <v>1010</v>
      </c>
      <c r="I21" s="458" t="s">
        <v>1010</v>
      </c>
    </row>
    <row r="22" spans="2:10" s="457" customFormat="1">
      <c r="B22" s="458" t="s">
        <v>18</v>
      </c>
      <c r="C22" s="461" t="s">
        <v>1011</v>
      </c>
      <c r="D22" s="458" t="s">
        <v>13</v>
      </c>
      <c r="E22" s="458"/>
      <c r="F22" s="458"/>
      <c r="G22" s="458"/>
      <c r="H22" s="458"/>
      <c r="I22" s="458"/>
    </row>
    <row r="23" spans="2:10" s="457" customFormat="1">
      <c r="B23" s="458" t="s">
        <v>20</v>
      </c>
      <c r="C23" s="461" t="s">
        <v>15</v>
      </c>
      <c r="D23" s="458" t="s">
        <v>13</v>
      </c>
      <c r="E23" s="1045" t="s">
        <v>950</v>
      </c>
      <c r="F23" s="1045"/>
      <c r="G23" s="1045"/>
      <c r="H23" s="1045"/>
      <c r="I23" s="1045"/>
    </row>
    <row r="24" spans="2:10" s="457" customFormat="1" ht="30">
      <c r="B24" s="458" t="s">
        <v>22</v>
      </c>
      <c r="C24" s="461" t="s">
        <v>118</v>
      </c>
      <c r="D24" s="458" t="s">
        <v>1012</v>
      </c>
      <c r="E24" s="1045" t="s">
        <v>1013</v>
      </c>
      <c r="F24" s="1045"/>
      <c r="G24" s="1045"/>
      <c r="H24" s="1045"/>
      <c r="I24" s="1045"/>
    </row>
    <row r="25" spans="2:10" s="457" customFormat="1" ht="30">
      <c r="B25" s="458" t="s">
        <v>24</v>
      </c>
      <c r="C25" s="461" t="s">
        <v>19</v>
      </c>
      <c r="D25" s="458"/>
      <c r="E25" s="458" t="s">
        <v>1014</v>
      </c>
      <c r="F25" s="458" t="s">
        <v>1014</v>
      </c>
      <c r="G25" s="458" t="s">
        <v>1014</v>
      </c>
      <c r="H25" s="458" t="s">
        <v>1015</v>
      </c>
      <c r="I25" s="458" t="s">
        <v>1015</v>
      </c>
    </row>
    <row r="26" spans="2:10" s="457" customFormat="1" ht="30">
      <c r="B26" s="458" t="s">
        <v>25</v>
      </c>
      <c r="C26" s="461" t="s">
        <v>21</v>
      </c>
      <c r="D26" s="458" t="s">
        <v>1016</v>
      </c>
      <c r="E26" s="1045" t="s">
        <v>1017</v>
      </c>
      <c r="F26" s="1045"/>
      <c r="G26" s="1045"/>
      <c r="H26" s="1045"/>
      <c r="I26" s="1045"/>
    </row>
    <row r="27" spans="2:10" s="457" customFormat="1" ht="30">
      <c r="B27" s="458" t="s">
        <v>1018</v>
      </c>
      <c r="C27" s="461" t="s">
        <v>23</v>
      </c>
      <c r="D27" s="458"/>
      <c r="E27" s="458">
        <v>273194.67200000002</v>
      </c>
      <c r="F27" s="458">
        <v>365767.663</v>
      </c>
      <c r="G27" s="458">
        <v>293477.20699999999</v>
      </c>
      <c r="H27" s="458">
        <v>647379.56799999997</v>
      </c>
      <c r="I27" s="458">
        <v>599071.02399999998</v>
      </c>
    </row>
    <row r="28" spans="2:10" s="457" customFormat="1" ht="30">
      <c r="B28" s="458" t="s">
        <v>1019</v>
      </c>
      <c r="C28" s="461" t="s">
        <v>1020</v>
      </c>
      <c r="D28" s="458"/>
      <c r="E28" s="458">
        <v>10790.879000000001</v>
      </c>
      <c r="F28" s="458">
        <v>63623.608</v>
      </c>
      <c r="G28" s="458">
        <v>57658.330999999998</v>
      </c>
      <c r="H28" s="458">
        <v>65807.625</v>
      </c>
      <c r="I28" s="458">
        <v>233557.05100000001</v>
      </c>
    </row>
    <row r="29" spans="2:10" s="457" customFormat="1" ht="30">
      <c r="B29" s="458" t="s">
        <v>1021</v>
      </c>
      <c r="C29" s="461" t="s">
        <v>1022</v>
      </c>
      <c r="D29" s="458" t="s">
        <v>1023</v>
      </c>
      <c r="E29" s="458">
        <v>89351.780083333331</v>
      </c>
      <c r="F29" s="458">
        <v>195332.52125000002</v>
      </c>
      <c r="G29" s="458">
        <v>143896.89591666669</v>
      </c>
      <c r="H29" s="458">
        <v>242986.60076562501</v>
      </c>
      <c r="I29" s="458">
        <v>354717.56278857868</v>
      </c>
    </row>
    <row r="30" spans="2:10" s="457" customFormat="1">
      <c r="B30" s="458">
        <v>8.1999999999999993</v>
      </c>
      <c r="C30" s="460" t="s">
        <v>1024</v>
      </c>
      <c r="D30" s="1045"/>
      <c r="E30" s="1045"/>
      <c r="F30" s="1045"/>
      <c r="G30" s="1045"/>
      <c r="H30" s="1045"/>
      <c r="I30" s="1045"/>
    </row>
    <row r="31" spans="2:10" s="457" customFormat="1">
      <c r="B31" s="1045" t="s">
        <v>26</v>
      </c>
      <c r="C31" s="1046" t="s">
        <v>1025</v>
      </c>
      <c r="D31" s="458" t="s">
        <v>1026</v>
      </c>
      <c r="E31" s="462">
        <v>13326.76</v>
      </c>
      <c r="F31" s="462">
        <v>5431.34</v>
      </c>
      <c r="G31" s="462" t="s">
        <v>930</v>
      </c>
      <c r="H31" s="462" t="s">
        <v>930</v>
      </c>
      <c r="I31" s="462" t="s">
        <v>930</v>
      </c>
    </row>
    <row r="32" spans="2:10" s="457" customFormat="1">
      <c r="B32" s="1045"/>
      <c r="C32" s="1046"/>
      <c r="D32" s="458" t="s">
        <v>1027</v>
      </c>
      <c r="E32" s="462">
        <v>4348.22</v>
      </c>
      <c r="F32" s="462">
        <v>6630.1</v>
      </c>
      <c r="G32" s="462" t="s">
        <v>930</v>
      </c>
      <c r="H32" s="462" t="s">
        <v>930</v>
      </c>
      <c r="I32" s="462" t="s">
        <v>930</v>
      </c>
    </row>
    <row r="33" spans="2:9" s="457" customFormat="1">
      <c r="B33" s="1045"/>
      <c r="C33" s="1046"/>
      <c r="D33" s="458" t="s">
        <v>1028</v>
      </c>
      <c r="E33" s="462" t="s">
        <v>930</v>
      </c>
      <c r="F33" s="462">
        <v>2940.49</v>
      </c>
      <c r="G33" s="462">
        <v>5820.3</v>
      </c>
      <c r="H33" s="462">
        <v>5817.2</v>
      </c>
      <c r="I33" s="462">
        <v>5878.56</v>
      </c>
    </row>
    <row r="34" spans="2:9" s="457" customFormat="1">
      <c r="B34" s="458" t="s">
        <v>27</v>
      </c>
      <c r="C34" s="461" t="s">
        <v>28</v>
      </c>
      <c r="D34" s="458"/>
      <c r="E34" s="458" t="s">
        <v>1029</v>
      </c>
      <c r="F34" s="458" t="s">
        <v>1029</v>
      </c>
      <c r="G34" s="458" t="s">
        <v>1029</v>
      </c>
      <c r="H34" s="458" t="s">
        <v>1029</v>
      </c>
      <c r="I34" s="458" t="s">
        <v>1029</v>
      </c>
    </row>
    <row r="35" spans="2:9" s="457" customFormat="1" ht="30">
      <c r="B35" s="458" t="s">
        <v>29</v>
      </c>
      <c r="C35" s="461" t="s">
        <v>118</v>
      </c>
      <c r="D35" s="458" t="s">
        <v>1030</v>
      </c>
      <c r="E35" s="1045" t="s">
        <v>1031</v>
      </c>
      <c r="F35" s="1045"/>
      <c r="G35" s="1045"/>
      <c r="H35" s="1045"/>
      <c r="I35" s="1045"/>
    </row>
    <row r="36" spans="2:9" s="457" customFormat="1">
      <c r="B36" s="458" t="s">
        <v>30</v>
      </c>
      <c r="C36" s="461" t="s">
        <v>19</v>
      </c>
      <c r="D36" s="458"/>
      <c r="E36" s="1045" t="s">
        <v>1015</v>
      </c>
      <c r="F36" s="1045"/>
      <c r="G36" s="1045"/>
      <c r="H36" s="1045"/>
      <c r="I36" s="1045"/>
    </row>
    <row r="37" spans="2:9" s="457" customFormat="1" ht="30">
      <c r="B37" s="458" t="s">
        <v>31</v>
      </c>
      <c r="C37" s="461" t="s">
        <v>1032</v>
      </c>
      <c r="D37" s="458" t="s">
        <v>1033</v>
      </c>
      <c r="E37" s="1045" t="s">
        <v>1034</v>
      </c>
      <c r="F37" s="1045"/>
      <c r="G37" s="1045"/>
      <c r="H37" s="1045"/>
      <c r="I37" s="1045"/>
    </row>
    <row r="38" spans="2:9" s="457" customFormat="1" ht="30">
      <c r="B38" s="458" t="s">
        <v>32</v>
      </c>
      <c r="C38" s="461" t="s">
        <v>1035</v>
      </c>
      <c r="D38" s="1045" t="s">
        <v>1036</v>
      </c>
      <c r="E38" s="458">
        <v>10187.847</v>
      </c>
      <c r="F38" s="458">
        <v>9737.84</v>
      </c>
      <c r="G38" s="458">
        <v>8342.2330000000002</v>
      </c>
      <c r="H38" s="458">
        <v>7621.8280000000004</v>
      </c>
      <c r="I38" s="458">
        <v>8350.3670000000002</v>
      </c>
    </row>
    <row r="39" spans="2:9" s="457" customFormat="1" ht="30">
      <c r="B39" s="458" t="s">
        <v>33</v>
      </c>
      <c r="C39" s="461" t="s">
        <v>1037</v>
      </c>
      <c r="D39" s="1045"/>
      <c r="E39" s="458">
        <v>5148.5079999999998</v>
      </c>
      <c r="F39" s="458">
        <v>5738.5810000000001</v>
      </c>
      <c r="G39" s="458">
        <v>4988.68</v>
      </c>
      <c r="H39" s="458">
        <v>5147.8549999999996</v>
      </c>
      <c r="I39" s="458">
        <v>4120.951</v>
      </c>
    </row>
    <row r="40" spans="2:9" s="457" customFormat="1" ht="30">
      <c r="B40" s="458" t="s">
        <v>34</v>
      </c>
      <c r="C40" s="461" t="s">
        <v>1038</v>
      </c>
      <c r="D40" s="1045"/>
      <c r="E40" s="458">
        <v>7633.3437500000009</v>
      </c>
      <c r="F40" s="458">
        <v>7541.0985000000001</v>
      </c>
      <c r="G40" s="458">
        <v>6801.3158333333331</v>
      </c>
      <c r="H40" s="458">
        <v>6368.7297499999995</v>
      </c>
      <c r="I40" s="458">
        <v>6274.7612891472863</v>
      </c>
    </row>
    <row r="41" spans="2:9" s="457" customFormat="1">
      <c r="B41" s="458">
        <v>9</v>
      </c>
      <c r="C41" s="460" t="s">
        <v>1039</v>
      </c>
      <c r="D41" s="1045"/>
      <c r="E41" s="1045"/>
      <c r="F41" s="1045"/>
      <c r="G41" s="1045"/>
      <c r="H41" s="1045"/>
      <c r="I41" s="1045"/>
    </row>
    <row r="42" spans="2:9" s="457" customFormat="1" ht="30">
      <c r="B42" s="458">
        <v>9.1</v>
      </c>
      <c r="C42" s="461" t="s">
        <v>36</v>
      </c>
      <c r="D42" s="458" t="s">
        <v>1040</v>
      </c>
      <c r="E42" s="458">
        <v>3.129</v>
      </c>
      <c r="F42" s="458"/>
      <c r="G42" s="458"/>
      <c r="H42" s="458">
        <v>2.9358</v>
      </c>
      <c r="I42" s="458"/>
    </row>
    <row r="43" spans="2:9" s="457" customFormat="1" ht="30">
      <c r="B43" s="458">
        <v>9.1999999999999993</v>
      </c>
      <c r="C43" s="461" t="s">
        <v>1041</v>
      </c>
      <c r="D43" s="458" t="s">
        <v>1042</v>
      </c>
      <c r="E43" s="1045" t="s">
        <v>930</v>
      </c>
      <c r="F43" s="1045"/>
      <c r="G43" s="1045"/>
      <c r="H43" s="1045"/>
      <c r="I43" s="1045"/>
    </row>
  </sheetData>
  <mergeCells count="30">
    <mergeCell ref="E9:I9"/>
    <mergeCell ref="E10:I10"/>
    <mergeCell ref="E11:I11"/>
    <mergeCell ref="B4:I4"/>
    <mergeCell ref="G3:I3"/>
    <mergeCell ref="E6:I6"/>
    <mergeCell ref="E7:I7"/>
    <mergeCell ref="E8:I8"/>
    <mergeCell ref="D13:I13"/>
    <mergeCell ref="E14:I14"/>
    <mergeCell ref="B16:B20"/>
    <mergeCell ref="C16:C20"/>
    <mergeCell ref="D16:D20"/>
    <mergeCell ref="E16:E19"/>
    <mergeCell ref="F16:F19"/>
    <mergeCell ref="G16:G19"/>
    <mergeCell ref="H16:H19"/>
    <mergeCell ref="I16:I19"/>
    <mergeCell ref="E23:I23"/>
    <mergeCell ref="E24:I24"/>
    <mergeCell ref="E26:I26"/>
    <mergeCell ref="D30:I30"/>
    <mergeCell ref="B31:B33"/>
    <mergeCell ref="C31:C33"/>
    <mergeCell ref="E43:I43"/>
    <mergeCell ref="E35:I35"/>
    <mergeCell ref="E36:I36"/>
    <mergeCell ref="E37:I37"/>
    <mergeCell ref="D38:D40"/>
    <mergeCell ref="D41:I41"/>
  </mergeCells>
  <printOptions horizontalCentered="1"/>
  <pageMargins left="0.11811023622047245" right="0.11811023622047245" top="0.15748031496062992" bottom="0.15748031496062992" header="0.31496062992125984" footer="0.31496062992125984"/>
  <pageSetup paperSize="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H51"/>
  <sheetViews>
    <sheetView showGridLines="0" topLeftCell="A13" zoomScale="85" zoomScaleNormal="85" workbookViewId="0">
      <selection activeCell="E24" sqref="E24"/>
    </sheetView>
  </sheetViews>
  <sheetFormatPr defaultRowHeight="14.25"/>
  <cols>
    <col min="1" max="1" width="7.5703125" style="33" customWidth="1"/>
    <col min="2" max="2" width="5.28515625" style="32" customWidth="1"/>
    <col min="3" max="3" width="46.28515625" style="77" customWidth="1"/>
    <col min="4" max="8" width="14" style="33" customWidth="1"/>
    <col min="9" max="16384" width="9.140625" style="33"/>
  </cols>
  <sheetData>
    <row r="1" spans="2:8" ht="15" thickBot="1"/>
    <row r="2" spans="2:8" s="981" customFormat="1" ht="14.25" customHeight="1">
      <c r="B2" s="982"/>
      <c r="C2" s="983"/>
      <c r="D2" s="983"/>
      <c r="E2" s="983"/>
      <c r="F2" s="983"/>
      <c r="G2" s="983"/>
      <c r="H2" s="984" t="s">
        <v>123</v>
      </c>
    </row>
    <row r="3" spans="2:8" s="981" customFormat="1" ht="14.25" customHeight="1">
      <c r="B3" s="985" t="s">
        <v>124</v>
      </c>
      <c r="C3" s="986"/>
      <c r="D3" s="986"/>
      <c r="E3" s="986"/>
      <c r="F3" s="986"/>
      <c r="G3" s="986"/>
      <c r="H3" s="987"/>
    </row>
    <row r="4" spans="2:8" s="981" customFormat="1" ht="14.25" customHeight="1">
      <c r="B4" s="988" t="s">
        <v>125</v>
      </c>
      <c r="C4" s="989"/>
      <c r="D4" s="990"/>
      <c r="E4" s="990"/>
      <c r="F4" s="990"/>
      <c r="G4" s="990"/>
      <c r="H4" s="991"/>
    </row>
    <row r="5" spans="2:8" s="981" customFormat="1" ht="14.25" customHeight="1">
      <c r="B5" s="992"/>
      <c r="C5" s="1266" t="s">
        <v>875</v>
      </c>
      <c r="D5" s="1266"/>
      <c r="E5" s="1266"/>
      <c r="F5" s="1266"/>
      <c r="G5" s="1266"/>
      <c r="H5" s="1267"/>
    </row>
    <row r="6" spans="2:8" s="981" customFormat="1" ht="15" customHeight="1">
      <c r="B6" s="992"/>
      <c r="C6" s="993" t="s">
        <v>171</v>
      </c>
      <c r="D6" s="994" t="s">
        <v>908</v>
      </c>
      <c r="E6" s="994"/>
      <c r="F6" s="994"/>
      <c r="G6" s="994"/>
      <c r="H6" s="995"/>
    </row>
    <row r="7" spans="2:8" s="981" customFormat="1" ht="15" customHeight="1">
      <c r="B7" s="992"/>
      <c r="C7" s="993" t="s">
        <v>174</v>
      </c>
      <c r="D7" s="1031" t="s">
        <v>1091</v>
      </c>
      <c r="E7" s="994"/>
      <c r="F7" s="994"/>
      <c r="G7" s="994"/>
      <c r="H7" s="995"/>
    </row>
    <row r="8" spans="2:8" s="981" customFormat="1" ht="15" customHeight="1">
      <c r="B8" s="992"/>
      <c r="C8" s="997" t="s">
        <v>790</v>
      </c>
      <c r="D8" s="994" t="s">
        <v>1366</v>
      </c>
      <c r="E8" s="994"/>
      <c r="F8" s="994"/>
      <c r="G8" s="994"/>
      <c r="H8" s="995"/>
    </row>
    <row r="9" spans="2:8" s="981" customFormat="1" ht="15" customHeight="1" thickBot="1">
      <c r="B9" s="992"/>
      <c r="C9" s="1025"/>
      <c r="D9" s="1025"/>
      <c r="E9" s="1025"/>
      <c r="F9" s="1025"/>
      <c r="G9" s="1025"/>
      <c r="H9" s="1026"/>
    </row>
    <row r="10" spans="2:8" s="998" customFormat="1" ht="42.75" customHeight="1">
      <c r="B10" s="1035" t="s">
        <v>87</v>
      </c>
      <c r="C10" s="1036" t="s">
        <v>128</v>
      </c>
      <c r="D10" s="1037" t="s">
        <v>3</v>
      </c>
      <c r="E10" s="1037" t="s">
        <v>4</v>
      </c>
      <c r="F10" s="1037" t="s">
        <v>5</v>
      </c>
      <c r="G10" s="1037" t="s">
        <v>6</v>
      </c>
      <c r="H10" s="1038" t="s">
        <v>0</v>
      </c>
    </row>
    <row r="11" spans="2:8" ht="21" customHeight="1">
      <c r="B11" s="1039" t="s">
        <v>129</v>
      </c>
      <c r="C11" s="1032" t="s">
        <v>130</v>
      </c>
      <c r="D11" s="1033"/>
      <c r="E11" s="1033"/>
      <c r="F11" s="1033"/>
      <c r="G11" s="1033"/>
      <c r="H11" s="1040"/>
    </row>
    <row r="12" spans="2:8" ht="21" customHeight="1">
      <c r="B12" s="1003">
        <v>1</v>
      </c>
      <c r="C12" s="1033" t="s">
        <v>131</v>
      </c>
      <c r="D12" s="1004">
        <v>2913.7662413675212</v>
      </c>
      <c r="E12" s="1004">
        <v>2816.7494039316239</v>
      </c>
      <c r="F12" s="1004">
        <v>2910.6112573931623</v>
      </c>
      <c r="G12" s="1004">
        <v>3128.9069809829057</v>
      </c>
      <c r="H12" s="1005">
        <v>3052.2406540170937</v>
      </c>
    </row>
    <row r="13" spans="2:8" ht="21" customHeight="1">
      <c r="B13" s="1003">
        <v>2</v>
      </c>
      <c r="C13" s="1033" t="s">
        <v>132</v>
      </c>
      <c r="D13" s="1004">
        <v>7029.9702476923076</v>
      </c>
      <c r="E13" s="1004">
        <v>7660.448343632479</v>
      </c>
      <c r="F13" s="1004">
        <v>8067.0594419658137</v>
      </c>
      <c r="G13" s="1004">
        <v>7695.9255945299128</v>
      </c>
      <c r="H13" s="1005">
        <v>9541.920055299146</v>
      </c>
    </row>
    <row r="14" spans="2:8" ht="21" customHeight="1">
      <c r="B14" s="1003">
        <v>3</v>
      </c>
      <c r="C14" s="1033" t="s">
        <v>133</v>
      </c>
      <c r="D14" s="1004">
        <v>134.9702435897436</v>
      </c>
      <c r="E14" s="1004">
        <v>114.14450000000001</v>
      </c>
      <c r="F14" s="1004">
        <v>114.35745726495726</v>
      </c>
      <c r="G14" s="1004">
        <v>15.207901709401709</v>
      </c>
      <c r="H14" s="1005">
        <v>102.55002136752137</v>
      </c>
    </row>
    <row r="15" spans="2:8" ht="21" customHeight="1">
      <c r="B15" s="1003">
        <v>4</v>
      </c>
      <c r="C15" s="1033" t="s">
        <v>134</v>
      </c>
      <c r="D15" s="1004">
        <v>714.27881623931637</v>
      </c>
      <c r="E15" s="1004">
        <v>985.66925337606824</v>
      </c>
      <c r="F15" s="1004">
        <v>1410.3695143589744</v>
      </c>
      <c r="G15" s="1004">
        <v>1643.9005283333331</v>
      </c>
      <c r="H15" s="1005">
        <v>2108.2956060256411</v>
      </c>
    </row>
    <row r="16" spans="2:8" ht="33" customHeight="1">
      <c r="B16" s="1003">
        <v>4.0999999999999996</v>
      </c>
      <c r="C16" s="1033" t="s">
        <v>876</v>
      </c>
      <c r="D16" s="1004">
        <v>0</v>
      </c>
      <c r="E16" s="1004">
        <v>0</v>
      </c>
      <c r="F16" s="1004">
        <v>0</v>
      </c>
      <c r="G16" s="1004">
        <v>0</v>
      </c>
      <c r="H16" s="1005">
        <v>0</v>
      </c>
    </row>
    <row r="17" spans="2:8" ht="21" customHeight="1">
      <c r="B17" s="1003">
        <v>5</v>
      </c>
      <c r="C17" s="1033" t="s">
        <v>135</v>
      </c>
      <c r="D17" s="1004">
        <v>576.07815811965816</v>
      </c>
      <c r="E17" s="1004">
        <v>0</v>
      </c>
      <c r="F17" s="1004">
        <v>0</v>
      </c>
      <c r="G17" s="1004">
        <v>2604.5091752136755</v>
      </c>
      <c r="H17" s="1005">
        <v>1327.062611111111</v>
      </c>
    </row>
    <row r="18" spans="2:8" ht="21" customHeight="1">
      <c r="B18" s="1003">
        <v>6</v>
      </c>
      <c r="C18" s="1033" t="s">
        <v>136</v>
      </c>
      <c r="D18" s="1004">
        <v>0</v>
      </c>
      <c r="E18" s="1004">
        <v>0</v>
      </c>
      <c r="F18" s="1004">
        <v>0</v>
      </c>
      <c r="G18" s="1004">
        <v>0</v>
      </c>
      <c r="H18" s="1005">
        <v>0</v>
      </c>
    </row>
    <row r="19" spans="2:8" ht="21" customHeight="1">
      <c r="B19" s="1003">
        <v>6.1</v>
      </c>
      <c r="C19" s="1033" t="s">
        <v>137</v>
      </c>
      <c r="D19" s="1004">
        <v>0</v>
      </c>
      <c r="E19" s="1004">
        <v>0</v>
      </c>
      <c r="F19" s="1004">
        <v>0</v>
      </c>
      <c r="G19" s="1004">
        <v>0</v>
      </c>
      <c r="H19" s="1005">
        <v>0</v>
      </c>
    </row>
    <row r="20" spans="2:8" ht="21" customHeight="1">
      <c r="B20" s="1003">
        <v>6.2</v>
      </c>
      <c r="C20" s="1033" t="s">
        <v>138</v>
      </c>
      <c r="D20" s="1004">
        <v>0</v>
      </c>
      <c r="E20" s="1004">
        <v>0</v>
      </c>
      <c r="F20" s="1004">
        <v>0</v>
      </c>
      <c r="G20" s="1004">
        <v>0</v>
      </c>
      <c r="H20" s="1005">
        <v>0</v>
      </c>
    </row>
    <row r="21" spans="2:8" ht="21" customHeight="1">
      <c r="B21" s="1003">
        <v>6.3</v>
      </c>
      <c r="C21" s="1033" t="s">
        <v>139</v>
      </c>
      <c r="D21" s="1004">
        <v>163.88996948717948</v>
      </c>
      <c r="E21" s="1004">
        <v>191.26436752136752</v>
      </c>
      <c r="F21" s="1004">
        <v>189.83734188034188</v>
      </c>
      <c r="G21" s="1004">
        <v>182.22265811965812</v>
      </c>
      <c r="H21" s="1005">
        <v>238.07767059829058</v>
      </c>
    </row>
    <row r="22" spans="2:8" ht="21" customHeight="1">
      <c r="B22" s="1003">
        <v>6.4</v>
      </c>
      <c r="C22" s="1033" t="s">
        <v>140</v>
      </c>
      <c r="D22" s="1004">
        <v>11.38671418803419</v>
      </c>
      <c r="E22" s="1004">
        <v>16.258645299145297</v>
      </c>
      <c r="F22" s="1004">
        <v>16.739781965811964</v>
      </c>
      <c r="G22" s="1004">
        <v>15.615850427350427</v>
      </c>
      <c r="H22" s="1005">
        <v>15.771948717948719</v>
      </c>
    </row>
    <row r="23" spans="2:8" ht="21" customHeight="1">
      <c r="B23" s="1003">
        <v>6.5</v>
      </c>
      <c r="C23" s="1033" t="s">
        <v>141</v>
      </c>
      <c r="D23" s="1004">
        <v>40.441876068376068</v>
      </c>
      <c r="E23" s="1004">
        <v>32.259867521367525</v>
      </c>
      <c r="F23" s="1004">
        <v>11.251213675213675</v>
      </c>
      <c r="G23" s="1004">
        <v>20.050576923076921</v>
      </c>
      <c r="H23" s="1005">
        <v>13.344905982905983</v>
      </c>
    </row>
    <row r="24" spans="2:8" ht="21" customHeight="1">
      <c r="B24" s="1003">
        <v>6.6</v>
      </c>
      <c r="C24" s="1033" t="s">
        <v>142</v>
      </c>
      <c r="D24" s="1004">
        <v>0</v>
      </c>
      <c r="E24" s="1004">
        <v>0</v>
      </c>
      <c r="F24" s="1004">
        <v>0</v>
      </c>
      <c r="G24" s="1004">
        <v>0</v>
      </c>
      <c r="H24" s="1005">
        <v>0</v>
      </c>
    </row>
    <row r="25" spans="2:8" ht="21" customHeight="1">
      <c r="B25" s="1003">
        <v>6.7</v>
      </c>
      <c r="C25" s="1033" t="s">
        <v>143</v>
      </c>
      <c r="D25" s="1004">
        <v>0</v>
      </c>
      <c r="E25" s="1004">
        <v>0</v>
      </c>
      <c r="F25" s="1004">
        <v>0</v>
      </c>
      <c r="G25" s="1004">
        <v>0</v>
      </c>
      <c r="H25" s="1005">
        <v>0</v>
      </c>
    </row>
    <row r="26" spans="2:8" ht="21" customHeight="1">
      <c r="B26" s="1003">
        <v>6.8</v>
      </c>
      <c r="C26" s="1033" t="s">
        <v>144</v>
      </c>
      <c r="D26" s="1004">
        <v>3.9622948717948714</v>
      </c>
      <c r="E26" s="1004">
        <v>2.6078504273504275</v>
      </c>
      <c r="F26" s="1004">
        <v>2.6564871794871792</v>
      </c>
      <c r="G26" s="1004">
        <v>1.8459273504273503</v>
      </c>
      <c r="H26" s="1005">
        <v>1.6123888888888889</v>
      </c>
    </row>
    <row r="27" spans="2:8" ht="21" customHeight="1">
      <c r="B27" s="1003">
        <v>6.9</v>
      </c>
      <c r="C27" s="1033" t="s">
        <v>145</v>
      </c>
      <c r="D27" s="1004">
        <v>0</v>
      </c>
      <c r="E27" s="1004">
        <v>0</v>
      </c>
      <c r="F27" s="1004">
        <v>0</v>
      </c>
      <c r="G27" s="1004">
        <v>0</v>
      </c>
      <c r="H27" s="1005">
        <v>0</v>
      </c>
    </row>
    <row r="28" spans="2:8" ht="21" customHeight="1">
      <c r="B28" s="1039"/>
      <c r="C28" s="1032" t="s">
        <v>146</v>
      </c>
      <c r="D28" s="1034">
        <v>219.68085461538465</v>
      </c>
      <c r="E28" s="1034">
        <v>242.39073076923077</v>
      </c>
      <c r="F28" s="1034">
        <v>220.48482470085472</v>
      </c>
      <c r="G28" s="1034">
        <v>219.73501282051285</v>
      </c>
      <c r="H28" s="1041">
        <v>268.80691418803423</v>
      </c>
    </row>
    <row r="29" spans="2:8" ht="21" customHeight="1">
      <c r="B29" s="1003">
        <v>7</v>
      </c>
      <c r="C29" s="1033" t="s">
        <v>147</v>
      </c>
      <c r="D29" s="1004"/>
      <c r="E29" s="1004"/>
      <c r="F29" s="1004"/>
      <c r="G29" s="1004"/>
      <c r="H29" s="1005"/>
    </row>
    <row r="30" spans="2:8" ht="21" customHeight="1">
      <c r="B30" s="1003">
        <v>7.1</v>
      </c>
      <c r="C30" s="1033" t="s">
        <v>148</v>
      </c>
      <c r="D30" s="1004">
        <v>3966.8336929914531</v>
      </c>
      <c r="E30" s="1004">
        <v>4305.7889743589749</v>
      </c>
      <c r="F30" s="1004">
        <v>4640.9285</v>
      </c>
      <c r="G30" s="1004">
        <v>4723.4083057264961</v>
      </c>
      <c r="H30" s="1005">
        <v>6590.9385617948719</v>
      </c>
    </row>
    <row r="31" spans="2:8" ht="21" customHeight="1">
      <c r="B31" s="1003"/>
      <c r="C31" s="1033" t="s">
        <v>877</v>
      </c>
      <c r="D31" s="1004">
        <v>1206.9846598271406</v>
      </c>
      <c r="E31" s="1004">
        <v>2544.61498863611</v>
      </c>
      <c r="F31" s="1004">
        <v>928.42406703557765</v>
      </c>
      <c r="G31" s="1004">
        <v>2422.3779044470684</v>
      </c>
      <c r="H31" s="1005">
        <v>3132.0252232857342</v>
      </c>
    </row>
    <row r="32" spans="2:8" ht="21" customHeight="1">
      <c r="B32" s="1003">
        <v>7.2</v>
      </c>
      <c r="C32" s="1033" t="s">
        <v>149</v>
      </c>
      <c r="D32" s="1004">
        <v>180.24505128205129</v>
      </c>
      <c r="E32" s="1004">
        <v>225.08647222222226</v>
      </c>
      <c r="F32" s="1004">
        <v>242.51513675213673</v>
      </c>
      <c r="G32" s="1004">
        <v>237.76871367521366</v>
      </c>
      <c r="H32" s="1005">
        <v>264.32711965811961</v>
      </c>
    </row>
    <row r="33" spans="2:8" ht="21" customHeight="1">
      <c r="B33" s="1003">
        <v>7.3</v>
      </c>
      <c r="C33" s="1033" t="s">
        <v>150</v>
      </c>
      <c r="D33" s="1004">
        <v>12.908735042735042</v>
      </c>
      <c r="E33" s="1004">
        <v>0</v>
      </c>
      <c r="F33" s="1004">
        <v>0</v>
      </c>
      <c r="G33" s="1004">
        <v>0</v>
      </c>
      <c r="H33" s="1005">
        <v>0</v>
      </c>
    </row>
    <row r="34" spans="2:8" ht="21" customHeight="1">
      <c r="B34" s="1003">
        <v>7.4</v>
      </c>
      <c r="C34" s="1033" t="s">
        <v>151</v>
      </c>
      <c r="D34" s="1004">
        <v>0</v>
      </c>
      <c r="E34" s="1004">
        <v>0</v>
      </c>
      <c r="F34" s="1004">
        <v>0</v>
      </c>
      <c r="G34" s="1004">
        <v>0</v>
      </c>
      <c r="H34" s="1005">
        <v>0</v>
      </c>
    </row>
    <row r="35" spans="2:8" ht="21" customHeight="1">
      <c r="B35" s="1003">
        <v>7.5</v>
      </c>
      <c r="C35" s="1033" t="s">
        <v>152</v>
      </c>
      <c r="D35" s="1004">
        <v>71.272769230769228</v>
      </c>
      <c r="E35" s="1004">
        <v>106.05648717948718</v>
      </c>
      <c r="F35" s="1004">
        <v>103.44414957264958</v>
      </c>
      <c r="G35" s="1004">
        <v>119.47424358974358</v>
      </c>
      <c r="H35" s="1005">
        <v>117.81692735042735</v>
      </c>
    </row>
    <row r="36" spans="2:8" ht="21" customHeight="1">
      <c r="B36" s="1003">
        <v>7.6</v>
      </c>
      <c r="C36" s="1033" t="s">
        <v>153</v>
      </c>
      <c r="D36" s="1004">
        <v>0</v>
      </c>
      <c r="E36" s="1004">
        <v>0</v>
      </c>
      <c r="F36" s="1004">
        <v>0</v>
      </c>
      <c r="G36" s="1004">
        <v>0</v>
      </c>
      <c r="H36" s="1005">
        <v>0</v>
      </c>
    </row>
    <row r="37" spans="2:8" ht="21" customHeight="1">
      <c r="B37" s="1039"/>
      <c r="C37" s="1032" t="s">
        <v>154</v>
      </c>
      <c r="D37" s="1034">
        <v>5438.2449083741485</v>
      </c>
      <c r="E37" s="1034">
        <v>7181.5469223967957</v>
      </c>
      <c r="F37" s="1034">
        <v>5915.3118533603638</v>
      </c>
      <c r="G37" s="1034">
        <v>7503.0291674385207</v>
      </c>
      <c r="H37" s="1041">
        <v>10105.107832089154</v>
      </c>
    </row>
    <row r="38" spans="2:8" ht="21" customHeight="1">
      <c r="B38" s="1003">
        <v>8</v>
      </c>
      <c r="C38" s="1033" t="s">
        <v>155</v>
      </c>
      <c r="D38" s="1004">
        <v>6.7414529914529911E-2</v>
      </c>
      <c r="E38" s="1004">
        <v>11.554940170940171</v>
      </c>
      <c r="F38" s="1004">
        <v>0</v>
      </c>
      <c r="G38" s="1004">
        <v>0</v>
      </c>
      <c r="H38" s="1005">
        <v>0</v>
      </c>
    </row>
    <row r="39" spans="2:8" ht="21" customHeight="1">
      <c r="B39" s="1003">
        <v>9</v>
      </c>
      <c r="C39" s="1033" t="s">
        <v>156</v>
      </c>
      <c r="D39" s="1004">
        <v>24.786324786324784</v>
      </c>
      <c r="E39" s="1004">
        <v>0</v>
      </c>
      <c r="F39" s="1004">
        <v>0</v>
      </c>
      <c r="G39" s="1004">
        <v>190.44534188034191</v>
      </c>
      <c r="H39" s="1005">
        <v>0</v>
      </c>
    </row>
    <row r="40" spans="2:8" ht="21" customHeight="1">
      <c r="B40" s="1003">
        <v>10</v>
      </c>
      <c r="C40" s="1033" t="s">
        <v>157</v>
      </c>
      <c r="D40" s="1004">
        <v>0</v>
      </c>
      <c r="E40" s="1004">
        <v>0</v>
      </c>
      <c r="F40" s="1004">
        <v>0</v>
      </c>
      <c r="G40" s="1004">
        <v>0</v>
      </c>
      <c r="H40" s="1005">
        <v>0</v>
      </c>
    </row>
    <row r="41" spans="2:8" ht="21" customHeight="1">
      <c r="B41" s="1003">
        <v>11</v>
      </c>
      <c r="C41" s="1033" t="s">
        <v>158</v>
      </c>
      <c r="D41" s="1004">
        <v>0</v>
      </c>
      <c r="E41" s="1004">
        <v>0</v>
      </c>
      <c r="F41" s="1004">
        <v>0</v>
      </c>
      <c r="G41" s="1004">
        <v>0</v>
      </c>
      <c r="H41" s="1005">
        <v>0</v>
      </c>
    </row>
    <row r="42" spans="2:8" ht="21" customHeight="1">
      <c r="B42" s="1003" t="s">
        <v>878</v>
      </c>
      <c r="C42" s="1033" t="s">
        <v>879</v>
      </c>
      <c r="D42" s="1004">
        <v>744.43179833333329</v>
      </c>
      <c r="E42" s="1004">
        <v>770.89077495726474</v>
      </c>
      <c r="F42" s="1004">
        <v>712.82962692307694</v>
      </c>
      <c r="G42" s="1004">
        <v>635.94304094017082</v>
      </c>
      <c r="H42" s="1005">
        <v>577.8294694444445</v>
      </c>
    </row>
    <row r="43" spans="2:8" ht="21" customHeight="1">
      <c r="B43" s="1003" t="s">
        <v>880</v>
      </c>
      <c r="C43" s="1033" t="s">
        <v>881</v>
      </c>
      <c r="D43" s="1004">
        <v>2603.0994906429446</v>
      </c>
      <c r="E43" s="1004">
        <v>2789.5542948254292</v>
      </c>
      <c r="F43" s="1004">
        <v>2138.0216306139955</v>
      </c>
      <c r="G43" s="1004">
        <v>1949.7702370486584</v>
      </c>
      <c r="H43" s="1005">
        <v>1779.9358392783679</v>
      </c>
    </row>
    <row r="44" spans="2:8" ht="21" customHeight="1">
      <c r="B44" s="1039"/>
      <c r="C44" s="1032" t="s">
        <v>882</v>
      </c>
      <c r="D44" s="1034">
        <v>3347.5312889762781</v>
      </c>
      <c r="E44" s="1034">
        <v>3560.4450697826942</v>
      </c>
      <c r="F44" s="1034">
        <v>2850.8512575370723</v>
      </c>
      <c r="G44" s="1034">
        <v>2585.7132779888293</v>
      </c>
      <c r="H44" s="1041">
        <v>2357.7653087228123</v>
      </c>
    </row>
    <row r="45" spans="2:8" ht="21" customHeight="1">
      <c r="B45" s="1003">
        <v>12</v>
      </c>
      <c r="C45" s="1033" t="s">
        <v>159</v>
      </c>
      <c r="D45" s="1004">
        <v>227.28546465811959</v>
      </c>
      <c r="E45" s="1004">
        <v>139.13909632478641</v>
      </c>
      <c r="F45" s="1004">
        <v>104.04186935897414</v>
      </c>
      <c r="G45" s="1004">
        <v>147.6683181196581</v>
      </c>
      <c r="H45" s="1005">
        <v>123.40191559829061</v>
      </c>
    </row>
    <row r="46" spans="2:8" ht="21" customHeight="1">
      <c r="B46" s="1039">
        <v>14</v>
      </c>
      <c r="C46" s="1032" t="s">
        <v>160</v>
      </c>
      <c r="D46" s="1034">
        <v>20626.659962948717</v>
      </c>
      <c r="E46" s="1034">
        <v>22712.088260384618</v>
      </c>
      <c r="F46" s="1034">
        <v>21593.08747594017</v>
      </c>
      <c r="G46" s="1034">
        <v>25735.041299017092</v>
      </c>
      <c r="H46" s="1041">
        <v>28987.150918418803</v>
      </c>
    </row>
    <row r="47" spans="2:8" ht="21" customHeight="1">
      <c r="B47" s="1003">
        <v>14</v>
      </c>
      <c r="C47" s="1033" t="s">
        <v>161</v>
      </c>
      <c r="D47" s="1004"/>
      <c r="E47" s="1004"/>
      <c r="F47" s="1004"/>
      <c r="G47" s="1004"/>
      <c r="H47" s="1005"/>
    </row>
    <row r="48" spans="2:8" ht="21" customHeight="1">
      <c r="B48" s="1039">
        <v>15</v>
      </c>
      <c r="C48" s="1032" t="s">
        <v>162</v>
      </c>
      <c r="D48" s="1034">
        <v>20626.659962948717</v>
      </c>
      <c r="E48" s="1034">
        <v>22712.088260384618</v>
      </c>
      <c r="F48" s="1034">
        <v>21593.08747594017</v>
      </c>
      <c r="G48" s="1034">
        <v>25735.041299017092</v>
      </c>
      <c r="H48" s="1041">
        <v>28987.150918418803</v>
      </c>
    </row>
    <row r="49" spans="2:8" ht="39" thickBot="1">
      <c r="B49" s="1021">
        <v>16</v>
      </c>
      <c r="C49" s="1042" t="s">
        <v>1094</v>
      </c>
      <c r="D49" s="1023">
        <v>0</v>
      </c>
      <c r="E49" s="1023">
        <v>0</v>
      </c>
      <c r="F49" s="1023">
        <v>0</v>
      </c>
      <c r="G49" s="1023">
        <v>0</v>
      </c>
      <c r="H49" s="1024">
        <v>0</v>
      </c>
    </row>
    <row r="51" spans="2:8" ht="35.25" customHeight="1">
      <c r="B51" s="1268" t="s">
        <v>1369</v>
      </c>
      <c r="C51" s="1268"/>
      <c r="D51" s="1268"/>
      <c r="E51" s="1268"/>
      <c r="F51" s="1268"/>
      <c r="G51" s="1268"/>
      <c r="H51" s="1268"/>
    </row>
  </sheetData>
  <mergeCells count="2">
    <mergeCell ref="C5:H5"/>
    <mergeCell ref="B51:H51"/>
  </mergeCells>
  <printOptions horizontalCentered="1"/>
  <pageMargins left="0.11811023622047245" right="0.11811023622047245" top="0.55118110236220474" bottom="0.55118110236220474" header="0.31496062992125984" footer="0.31496062992125984"/>
  <pageSetup paperSize="5" scale="84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140"/>
  <sheetViews>
    <sheetView workbookViewId="0">
      <selection activeCell="B105" sqref="B105"/>
    </sheetView>
  </sheetViews>
  <sheetFormatPr defaultRowHeight="14.25"/>
  <cols>
    <col min="1" max="1" width="5" style="634" customWidth="1"/>
    <col min="2" max="2" width="5.28515625" style="671" customWidth="1"/>
    <col min="3" max="3" width="47.85546875" style="784" customWidth="1"/>
    <col min="4" max="6" width="14" style="634" customWidth="1"/>
    <col min="7" max="7" width="15.28515625" style="634" customWidth="1"/>
    <col min="8" max="8" width="14" style="634" bestFit="1" customWidth="1"/>
    <col min="9" max="16384" width="9.140625" style="634"/>
  </cols>
  <sheetData>
    <row r="1" spans="2:10" ht="15" thickBot="1"/>
    <row r="2" spans="2:10" ht="18" customHeight="1">
      <c r="B2" s="827"/>
      <c r="C2" s="676"/>
      <c r="D2" s="828"/>
      <c r="E2" s="828"/>
      <c r="F2" s="828"/>
      <c r="G2" s="828"/>
      <c r="H2" s="785" t="s">
        <v>399</v>
      </c>
      <c r="J2" s="785"/>
    </row>
    <row r="3" spans="2:10" ht="18" customHeight="1">
      <c r="B3" s="678" t="s">
        <v>1241</v>
      </c>
      <c r="C3" s="759"/>
      <c r="D3" s="636"/>
      <c r="E3" s="636"/>
      <c r="F3" s="636"/>
      <c r="G3" s="636"/>
      <c r="H3" s="679"/>
    </row>
    <row r="4" spans="2:10" ht="18" customHeight="1">
      <c r="B4" s="680" t="s">
        <v>1242</v>
      </c>
      <c r="C4" s="759"/>
      <c r="D4" s="636"/>
      <c r="E4" s="636"/>
      <c r="F4" s="636"/>
      <c r="G4" s="636"/>
      <c r="H4" s="679"/>
    </row>
    <row r="5" spans="2:10" ht="18" customHeight="1">
      <c r="B5" s="681"/>
      <c r="C5" s="1263" t="s">
        <v>875</v>
      </c>
      <c r="D5" s="1263"/>
      <c r="E5" s="1263"/>
      <c r="F5" s="1263"/>
      <c r="G5" s="1263"/>
      <c r="H5" s="1264"/>
    </row>
    <row r="6" spans="2:10" ht="18" customHeight="1" thickBot="1">
      <c r="B6" s="788"/>
      <c r="C6" s="890" t="s">
        <v>1243</v>
      </c>
      <c r="D6" s="791" t="s">
        <v>1244</v>
      </c>
      <c r="E6" s="890"/>
      <c r="F6" s="890"/>
      <c r="G6" s="791" t="s">
        <v>127</v>
      </c>
      <c r="H6" s="792"/>
    </row>
    <row r="7" spans="2:10" s="645" customFormat="1" ht="28.5">
      <c r="B7" s="893" t="s">
        <v>87</v>
      </c>
      <c r="C7" s="889" t="s">
        <v>128</v>
      </c>
      <c r="D7" s="889" t="s">
        <v>3</v>
      </c>
      <c r="E7" s="889" t="s">
        <v>4</v>
      </c>
      <c r="F7" s="889" t="s">
        <v>5</v>
      </c>
      <c r="G7" s="889" t="s">
        <v>6</v>
      </c>
      <c r="H7" s="894" t="s">
        <v>0</v>
      </c>
    </row>
    <row r="8" spans="2:10" s="646" customFormat="1" ht="18" customHeight="1">
      <c r="B8" s="683">
        <v>1</v>
      </c>
      <c r="C8" s="644">
        <v>2</v>
      </c>
      <c r="D8" s="644">
        <v>3</v>
      </c>
      <c r="E8" s="644">
        <v>4</v>
      </c>
      <c r="F8" s="644">
        <v>5</v>
      </c>
      <c r="G8" s="644">
        <v>6</v>
      </c>
      <c r="H8" s="684">
        <v>7</v>
      </c>
    </row>
    <row r="9" spans="2:10" ht="18" customHeight="1">
      <c r="B9" s="836" t="s">
        <v>129</v>
      </c>
      <c r="C9" s="649" t="s">
        <v>1245</v>
      </c>
      <c r="D9" s="649"/>
      <c r="E9" s="649"/>
      <c r="F9" s="649"/>
      <c r="G9" s="649"/>
      <c r="H9" s="837"/>
    </row>
    <row r="10" spans="2:10" ht="18" customHeight="1">
      <c r="B10" s="836">
        <v>1</v>
      </c>
      <c r="C10" s="649" t="s">
        <v>1246</v>
      </c>
      <c r="D10" s="762">
        <v>833.52192749999995</v>
      </c>
      <c r="E10" s="762">
        <v>1085.8474833</v>
      </c>
      <c r="F10" s="762">
        <v>1192.5432896</v>
      </c>
      <c r="G10" s="762">
        <v>1725.6204840999999</v>
      </c>
      <c r="H10" s="838">
        <v>1632.6958350999998</v>
      </c>
    </row>
    <row r="11" spans="2:10" ht="18" customHeight="1">
      <c r="B11" s="836">
        <v>2</v>
      </c>
      <c r="C11" s="649" t="s">
        <v>405</v>
      </c>
      <c r="D11" s="762">
        <v>230.55195909999998</v>
      </c>
      <c r="E11" s="762">
        <v>197.55635369999996</v>
      </c>
      <c r="F11" s="762">
        <v>201.05765079999998</v>
      </c>
      <c r="G11" s="762">
        <v>204.65692780000001</v>
      </c>
      <c r="H11" s="838">
        <v>158.1930088</v>
      </c>
    </row>
    <row r="12" spans="2:10" ht="18" customHeight="1">
      <c r="B12" s="836">
        <v>3</v>
      </c>
      <c r="C12" s="649" t="s">
        <v>1247</v>
      </c>
      <c r="D12" s="762">
        <v>186.3389943</v>
      </c>
      <c r="E12" s="762">
        <v>162.85542670000001</v>
      </c>
      <c r="F12" s="762">
        <v>123.63000210000001</v>
      </c>
      <c r="G12" s="762">
        <v>107.72197250000001</v>
      </c>
      <c r="H12" s="838">
        <v>43.669007100000002</v>
      </c>
    </row>
    <row r="13" spans="2:10" ht="18" customHeight="1">
      <c r="B13" s="836">
        <v>4</v>
      </c>
      <c r="C13" s="649" t="s">
        <v>409</v>
      </c>
      <c r="D13" s="762">
        <v>121.4562727</v>
      </c>
      <c r="E13" s="762">
        <v>146.7637</v>
      </c>
      <c r="F13" s="762">
        <v>164.69164000000001</v>
      </c>
      <c r="G13" s="762">
        <v>190.83170999999999</v>
      </c>
      <c r="H13" s="838">
        <v>216.96548000000001</v>
      </c>
    </row>
    <row r="14" spans="2:10" ht="15" customHeight="1">
      <c r="B14" s="836">
        <v>5</v>
      </c>
      <c r="C14" s="829" t="s">
        <v>411</v>
      </c>
      <c r="D14" s="762">
        <v>0</v>
      </c>
      <c r="E14" s="762">
        <v>0</v>
      </c>
      <c r="F14" s="762">
        <v>0</v>
      </c>
      <c r="G14" s="762">
        <v>0</v>
      </c>
      <c r="H14" s="838">
        <v>0</v>
      </c>
    </row>
    <row r="15" spans="2:10" ht="15" customHeight="1">
      <c r="B15" s="836">
        <v>6</v>
      </c>
      <c r="C15" s="649" t="s">
        <v>413</v>
      </c>
      <c r="D15" s="762">
        <v>0</v>
      </c>
      <c r="E15" s="762">
        <v>0</v>
      </c>
      <c r="F15" s="762">
        <v>0</v>
      </c>
      <c r="G15" s="762">
        <v>0</v>
      </c>
      <c r="H15" s="838">
        <v>0</v>
      </c>
    </row>
    <row r="16" spans="2:10" ht="15" customHeight="1">
      <c r="B16" s="836">
        <v>7</v>
      </c>
      <c r="C16" s="649" t="s">
        <v>156</v>
      </c>
      <c r="D16" s="762">
        <v>0</v>
      </c>
      <c r="E16" s="762">
        <v>0</v>
      </c>
      <c r="F16" s="762">
        <v>0</v>
      </c>
      <c r="G16" s="762">
        <v>0</v>
      </c>
      <c r="H16" s="838">
        <v>0</v>
      </c>
    </row>
    <row r="17" spans="2:8" ht="15" customHeight="1">
      <c r="B17" s="836">
        <v>8</v>
      </c>
      <c r="C17" s="649" t="s">
        <v>157</v>
      </c>
      <c r="D17" s="762">
        <v>0</v>
      </c>
      <c r="E17" s="762">
        <v>0</v>
      </c>
      <c r="F17" s="762">
        <v>0</v>
      </c>
      <c r="G17" s="762">
        <v>0</v>
      </c>
      <c r="H17" s="838">
        <v>0</v>
      </c>
    </row>
    <row r="18" spans="2:8" ht="18" customHeight="1">
      <c r="B18" s="836">
        <v>9</v>
      </c>
      <c r="C18" s="649" t="s">
        <v>416</v>
      </c>
      <c r="D18" s="762">
        <v>0</v>
      </c>
      <c r="E18" s="762">
        <v>0</v>
      </c>
      <c r="F18" s="762">
        <v>0</v>
      </c>
      <c r="G18" s="762">
        <v>0</v>
      </c>
      <c r="H18" s="838">
        <v>0</v>
      </c>
    </row>
    <row r="19" spans="2:8" ht="18" customHeight="1">
      <c r="B19" s="836"/>
      <c r="C19" s="765" t="s">
        <v>1248</v>
      </c>
      <c r="D19" s="830">
        <f>SUM(D10:D18)</f>
        <v>1371.8691535999999</v>
      </c>
      <c r="E19" s="830">
        <f>SUM(E10:E18)</f>
        <v>1593.0229637</v>
      </c>
      <c r="F19" s="830">
        <f>SUM(F10:F18)</f>
        <v>1681.9225824999999</v>
      </c>
      <c r="G19" s="830">
        <f>SUM(G10:G18)</f>
        <v>2228.8310944</v>
      </c>
      <c r="H19" s="895">
        <f>SUM(H10:H18)</f>
        <v>2051.5233309999999</v>
      </c>
    </row>
    <row r="20" spans="2:8" ht="18" customHeight="1">
      <c r="B20" s="836">
        <v>2</v>
      </c>
      <c r="C20" s="649" t="s">
        <v>1249</v>
      </c>
      <c r="D20" s="762"/>
      <c r="E20" s="762"/>
      <c r="F20" s="762"/>
      <c r="G20" s="762"/>
      <c r="H20" s="838"/>
    </row>
    <row r="21" spans="2:8" ht="18" customHeight="1">
      <c r="B21" s="836">
        <v>1</v>
      </c>
      <c r="C21" s="649" t="s">
        <v>133</v>
      </c>
      <c r="D21" s="762">
        <v>2.86517</v>
      </c>
      <c r="E21" s="762">
        <v>56.248060000000002</v>
      </c>
      <c r="F21" s="762">
        <v>58.16413</v>
      </c>
      <c r="G21" s="762">
        <v>8.1376399999999993</v>
      </c>
      <c r="H21" s="838">
        <v>50.842579999999998</v>
      </c>
    </row>
    <row r="22" spans="2:8" ht="18" customHeight="1">
      <c r="B22" s="836">
        <v>2</v>
      </c>
      <c r="C22" s="649" t="s">
        <v>1250</v>
      </c>
      <c r="D22" s="762">
        <v>170.16220000000001</v>
      </c>
      <c r="E22" s="762">
        <v>224.98597000000001</v>
      </c>
      <c r="F22" s="762">
        <v>371.60025999999999</v>
      </c>
      <c r="G22" s="762">
        <v>458.38733999999999</v>
      </c>
      <c r="H22" s="838">
        <v>451.11736999999999</v>
      </c>
    </row>
    <row r="23" spans="2:8" ht="18" customHeight="1">
      <c r="B23" s="836">
        <v>3</v>
      </c>
      <c r="C23" s="649" t="s">
        <v>391</v>
      </c>
      <c r="D23" s="762">
        <v>0.13100000000000001</v>
      </c>
      <c r="E23" s="762">
        <v>1.3899999999999999E-2</v>
      </c>
      <c r="F23" s="762">
        <v>0</v>
      </c>
      <c r="G23" s="762">
        <v>4.8199999999999996E-3</v>
      </c>
      <c r="H23" s="838">
        <v>0.82855000000000001</v>
      </c>
    </row>
    <row r="24" spans="2:8" ht="18" customHeight="1">
      <c r="B24" s="836">
        <v>4</v>
      </c>
      <c r="C24" s="649" t="s">
        <v>420</v>
      </c>
      <c r="D24" s="762">
        <v>46.491269899999999</v>
      </c>
      <c r="E24" s="762">
        <v>36.980309800000001</v>
      </c>
      <c r="F24" s="762">
        <v>12.494215199999999</v>
      </c>
      <c r="G24" s="762">
        <v>32.303227</v>
      </c>
      <c r="H24" s="838">
        <v>57.411344000000007</v>
      </c>
    </row>
    <row r="25" spans="2:8" ht="18" customHeight="1">
      <c r="B25" s="836">
        <v>5</v>
      </c>
      <c r="C25" s="649" t="s">
        <v>139</v>
      </c>
      <c r="D25" s="762">
        <v>64.355040000000002</v>
      </c>
      <c r="E25" s="762">
        <v>74.605829999999997</v>
      </c>
      <c r="F25" s="762">
        <v>55.790149999999997</v>
      </c>
      <c r="G25" s="762">
        <v>70.510019999999997</v>
      </c>
      <c r="H25" s="838">
        <v>99.889889999999994</v>
      </c>
    </row>
    <row r="26" spans="2:8" ht="18" customHeight="1">
      <c r="B26" s="836">
        <v>6</v>
      </c>
      <c r="C26" s="649" t="s">
        <v>140</v>
      </c>
      <c r="D26" s="762">
        <v>30.764855499999999</v>
      </c>
      <c r="E26" s="762">
        <v>29.713609999999999</v>
      </c>
      <c r="F26" s="762">
        <v>30.2194</v>
      </c>
      <c r="G26" s="762">
        <v>23.825939999999999</v>
      </c>
      <c r="H26" s="838">
        <v>29.295809800000001</v>
      </c>
    </row>
    <row r="27" spans="2:8" ht="18" customHeight="1">
      <c r="B27" s="836">
        <v>7</v>
      </c>
      <c r="C27" s="649" t="s">
        <v>1251</v>
      </c>
      <c r="D27" s="762">
        <v>29.201589999999999</v>
      </c>
      <c r="E27" s="762">
        <v>20.086040000000001</v>
      </c>
      <c r="F27" s="762">
        <v>88.239660000000001</v>
      </c>
      <c r="G27" s="762">
        <v>65.675989999999999</v>
      </c>
      <c r="H27" s="838">
        <v>33.424320000000002</v>
      </c>
    </row>
    <row r="28" spans="2:8" ht="15" customHeight="1">
      <c r="B28" s="836">
        <v>8</v>
      </c>
      <c r="C28" s="649" t="s">
        <v>142</v>
      </c>
      <c r="D28" s="762">
        <v>0</v>
      </c>
      <c r="E28" s="762">
        <v>0</v>
      </c>
      <c r="F28" s="762">
        <v>0</v>
      </c>
      <c r="G28" s="762">
        <v>0</v>
      </c>
      <c r="H28" s="838">
        <v>0</v>
      </c>
    </row>
    <row r="29" spans="2:8" ht="18" customHeight="1">
      <c r="B29" s="836">
        <v>9</v>
      </c>
      <c r="C29" s="649" t="s">
        <v>426</v>
      </c>
      <c r="D29" s="762">
        <v>0.67457</v>
      </c>
      <c r="E29" s="762">
        <v>0.82384000000000002</v>
      </c>
      <c r="F29" s="762">
        <v>0.61051</v>
      </c>
      <c r="G29" s="762">
        <v>0.72804000000000002</v>
      </c>
      <c r="H29" s="838">
        <v>0.74185000000000001</v>
      </c>
    </row>
    <row r="30" spans="2:8" ht="15" customHeight="1">
      <c r="B30" s="836">
        <v>10</v>
      </c>
      <c r="C30" s="649" t="s">
        <v>428</v>
      </c>
      <c r="D30" s="762">
        <v>0</v>
      </c>
      <c r="E30" s="762">
        <v>0</v>
      </c>
      <c r="F30" s="762">
        <v>0</v>
      </c>
      <c r="G30" s="762">
        <v>0</v>
      </c>
      <c r="H30" s="838">
        <v>0</v>
      </c>
    </row>
    <row r="31" spans="2:8" ht="15" customHeight="1">
      <c r="B31" s="836">
        <v>11</v>
      </c>
      <c r="C31" s="649" t="s">
        <v>430</v>
      </c>
      <c r="D31" s="762">
        <v>0</v>
      </c>
      <c r="E31" s="762">
        <v>0</v>
      </c>
      <c r="F31" s="762">
        <v>0</v>
      </c>
      <c r="G31" s="762">
        <v>0</v>
      </c>
      <c r="H31" s="838">
        <v>0</v>
      </c>
    </row>
    <row r="32" spans="2:8" ht="15" customHeight="1">
      <c r="B32" s="836">
        <v>12</v>
      </c>
      <c r="C32" s="649" t="s">
        <v>432</v>
      </c>
      <c r="D32" s="762">
        <v>0</v>
      </c>
      <c r="E32" s="762">
        <v>0</v>
      </c>
      <c r="F32" s="762">
        <v>0</v>
      </c>
      <c r="G32" s="762">
        <v>0</v>
      </c>
      <c r="H32" s="838">
        <v>0</v>
      </c>
    </row>
    <row r="33" spans="2:8" ht="30.75" customHeight="1">
      <c r="B33" s="836">
        <v>13</v>
      </c>
      <c r="C33" s="649" t="s">
        <v>434</v>
      </c>
      <c r="D33" s="762">
        <v>0</v>
      </c>
      <c r="E33" s="762">
        <v>0</v>
      </c>
      <c r="F33" s="762">
        <v>0</v>
      </c>
      <c r="G33" s="762">
        <v>0</v>
      </c>
      <c r="H33" s="838">
        <v>0</v>
      </c>
    </row>
    <row r="34" spans="2:8" ht="15" customHeight="1">
      <c r="B34" s="836">
        <v>14</v>
      </c>
      <c r="C34" s="649" t="s">
        <v>143</v>
      </c>
      <c r="D34" s="762">
        <v>0</v>
      </c>
      <c r="E34" s="762">
        <v>0</v>
      </c>
      <c r="F34" s="762">
        <v>0</v>
      </c>
      <c r="G34" s="762">
        <v>0</v>
      </c>
      <c r="H34" s="838">
        <v>0</v>
      </c>
    </row>
    <row r="35" spans="2:8" ht="18" customHeight="1">
      <c r="B35" s="836">
        <v>15</v>
      </c>
      <c r="C35" s="649" t="s">
        <v>144</v>
      </c>
      <c r="D35" s="762">
        <v>1.4617800000000001</v>
      </c>
      <c r="E35" s="762">
        <v>2.1555399999999998</v>
      </c>
      <c r="F35" s="762">
        <v>1.3727499999999999</v>
      </c>
      <c r="G35" s="762">
        <v>2.4400200000000001</v>
      </c>
      <c r="H35" s="838">
        <v>3.4262299999999999</v>
      </c>
    </row>
    <row r="36" spans="2:8" ht="15" customHeight="1">
      <c r="B36" s="836">
        <v>16</v>
      </c>
      <c r="C36" s="649" t="s">
        <v>145</v>
      </c>
      <c r="D36" s="762">
        <v>0</v>
      </c>
      <c r="E36" s="762">
        <v>0</v>
      </c>
      <c r="F36" s="762">
        <v>0</v>
      </c>
      <c r="G36" s="762">
        <v>0</v>
      </c>
      <c r="H36" s="838">
        <v>0</v>
      </c>
    </row>
    <row r="37" spans="2:8" ht="18" customHeight="1">
      <c r="B37" s="836">
        <v>17</v>
      </c>
      <c r="C37" s="649" t="s">
        <v>442</v>
      </c>
      <c r="D37" s="762">
        <v>512.41355999999996</v>
      </c>
      <c r="E37" s="762">
        <v>703.68493000000001</v>
      </c>
      <c r="F37" s="762">
        <v>440.08609999999999</v>
      </c>
      <c r="G37" s="762">
        <v>800.06</v>
      </c>
      <c r="H37" s="838">
        <v>753.27382999999998</v>
      </c>
    </row>
    <row r="38" spans="2:8" ht="15" customHeight="1">
      <c r="B38" s="836">
        <v>18</v>
      </c>
      <c r="C38" s="649" t="s">
        <v>444</v>
      </c>
      <c r="D38" s="762">
        <v>0</v>
      </c>
      <c r="E38" s="762">
        <v>0</v>
      </c>
      <c r="F38" s="762">
        <v>0</v>
      </c>
      <c r="G38" s="762">
        <v>0</v>
      </c>
      <c r="H38" s="838">
        <v>0</v>
      </c>
    </row>
    <row r="39" spans="2:8" ht="33" customHeight="1">
      <c r="B39" s="836">
        <v>19</v>
      </c>
      <c r="C39" s="649" t="s">
        <v>446</v>
      </c>
      <c r="D39" s="762">
        <v>0</v>
      </c>
      <c r="E39" s="762">
        <v>0</v>
      </c>
      <c r="F39" s="762">
        <v>0</v>
      </c>
      <c r="G39" s="762">
        <v>0</v>
      </c>
      <c r="H39" s="838">
        <v>0</v>
      </c>
    </row>
    <row r="40" spans="2:8" ht="18" customHeight="1">
      <c r="B40" s="836">
        <v>20</v>
      </c>
      <c r="C40" s="649" t="s">
        <v>448</v>
      </c>
      <c r="D40" s="762">
        <v>13.739990000000001</v>
      </c>
      <c r="E40" s="762">
        <v>13.54551</v>
      </c>
      <c r="F40" s="762">
        <v>15.24668</v>
      </c>
      <c r="G40" s="762">
        <v>12.762499999999999</v>
      </c>
      <c r="H40" s="838">
        <v>18.072724999999998</v>
      </c>
    </row>
    <row r="41" spans="2:8" ht="28.5">
      <c r="B41" s="836">
        <v>21</v>
      </c>
      <c r="C41" s="649" t="s">
        <v>450</v>
      </c>
      <c r="D41" s="762">
        <v>0.6735154000000001</v>
      </c>
      <c r="E41" s="762">
        <v>1.4428700000000001</v>
      </c>
      <c r="F41" s="762">
        <v>1.37053</v>
      </c>
      <c r="G41" s="762">
        <v>5.8964699999999999</v>
      </c>
      <c r="H41" s="838">
        <v>39.474339999999998</v>
      </c>
    </row>
    <row r="42" spans="2:8" ht="18" customHeight="1">
      <c r="B42" s="836">
        <v>22</v>
      </c>
      <c r="C42" s="649" t="s">
        <v>452</v>
      </c>
      <c r="D42" s="762">
        <v>4.0212199999999996</v>
      </c>
      <c r="E42" s="762">
        <v>6.3673000000000002</v>
      </c>
      <c r="F42" s="762">
        <v>0.19101000000000001</v>
      </c>
      <c r="G42" s="762">
        <v>0</v>
      </c>
      <c r="H42" s="838">
        <v>13.038130000000001</v>
      </c>
    </row>
    <row r="43" spans="2:8" ht="18" customHeight="1">
      <c r="B43" s="836">
        <v>23</v>
      </c>
      <c r="C43" s="649" t="s">
        <v>454</v>
      </c>
      <c r="D43" s="762">
        <v>5.1028213999999998</v>
      </c>
      <c r="E43" s="762">
        <v>12.14897</v>
      </c>
      <c r="F43" s="762">
        <v>9.0383700000000005</v>
      </c>
      <c r="G43" s="762">
        <v>6.5326199999999996</v>
      </c>
      <c r="H43" s="838">
        <v>11.68544</v>
      </c>
    </row>
    <row r="44" spans="2:8" ht="15" customHeight="1">
      <c r="B44" s="836">
        <v>24</v>
      </c>
      <c r="C44" s="649" t="s">
        <v>456</v>
      </c>
      <c r="D44" s="762">
        <v>0</v>
      </c>
      <c r="E44" s="762">
        <v>0</v>
      </c>
      <c r="F44" s="762">
        <v>0</v>
      </c>
      <c r="G44" s="762">
        <v>0</v>
      </c>
      <c r="H44" s="838">
        <v>0</v>
      </c>
    </row>
    <row r="45" spans="2:8" ht="15" customHeight="1">
      <c r="B45" s="836">
        <v>25</v>
      </c>
      <c r="C45" s="649" t="s">
        <v>458</v>
      </c>
      <c r="D45" s="762">
        <v>0</v>
      </c>
      <c r="E45" s="762">
        <v>0</v>
      </c>
      <c r="F45" s="762">
        <v>0</v>
      </c>
      <c r="G45" s="762">
        <v>0</v>
      </c>
      <c r="H45" s="838">
        <v>0</v>
      </c>
    </row>
    <row r="46" spans="2:8" ht="18" customHeight="1">
      <c r="B46" s="836">
        <v>26</v>
      </c>
      <c r="C46" s="649" t="s">
        <v>460</v>
      </c>
      <c r="D46" s="762">
        <v>5.0948000000000002</v>
      </c>
      <c r="E46" s="762">
        <v>11.55619919999957</v>
      </c>
      <c r="F46" s="762">
        <v>12.550990000000001</v>
      </c>
      <c r="G46" s="762">
        <v>113.51600000000001</v>
      </c>
      <c r="H46" s="838">
        <v>918.52801999999997</v>
      </c>
    </row>
    <row r="47" spans="2:8" ht="18" customHeight="1">
      <c r="B47" s="836">
        <v>27</v>
      </c>
      <c r="C47" s="649" t="s">
        <v>157</v>
      </c>
      <c r="D47" s="762">
        <v>0</v>
      </c>
      <c r="E47" s="762">
        <v>0</v>
      </c>
      <c r="F47" s="762">
        <v>0</v>
      </c>
      <c r="G47" s="762">
        <v>0</v>
      </c>
      <c r="H47" s="838">
        <v>0</v>
      </c>
    </row>
    <row r="48" spans="2:8" ht="18" customHeight="1">
      <c r="B48" s="836">
        <v>28</v>
      </c>
      <c r="C48" s="649" t="s">
        <v>463</v>
      </c>
      <c r="D48" s="762">
        <v>31.880683600000143</v>
      </c>
      <c r="E48" s="762">
        <v>38.643025000000002</v>
      </c>
      <c r="F48" s="762">
        <v>36.984288999999464</v>
      </c>
      <c r="G48" s="762">
        <v>66.645878100000019</v>
      </c>
      <c r="H48" s="838">
        <v>87.35514570000052</v>
      </c>
    </row>
    <row r="49" spans="2:8" ht="18" customHeight="1">
      <c r="B49" s="836"/>
      <c r="C49" s="765" t="s">
        <v>1252</v>
      </c>
      <c r="D49" s="764">
        <f>SUM(D21:D48)</f>
        <v>919.03406580000023</v>
      </c>
      <c r="E49" s="764">
        <f>SUM(E21:E48)</f>
        <v>1233.0019039999995</v>
      </c>
      <c r="F49" s="764">
        <f>SUM(F21:F48)</f>
        <v>1133.9590441999992</v>
      </c>
      <c r="G49" s="764">
        <f>SUM(G21:G48)</f>
        <v>1667.4265050999998</v>
      </c>
      <c r="H49" s="839">
        <f>SUM(H21:H48)</f>
        <v>2568.4055745000005</v>
      </c>
    </row>
    <row r="50" spans="2:8" ht="18" customHeight="1">
      <c r="B50" s="836">
        <v>7</v>
      </c>
      <c r="C50" s="765" t="s">
        <v>147</v>
      </c>
      <c r="D50" s="762"/>
      <c r="E50" s="762"/>
      <c r="F50" s="762"/>
      <c r="G50" s="762"/>
      <c r="H50" s="838"/>
    </row>
    <row r="51" spans="2:8" ht="18" customHeight="1">
      <c r="B51" s="836">
        <v>1</v>
      </c>
      <c r="C51" s="649" t="s">
        <v>148</v>
      </c>
      <c r="D51" s="762">
        <v>5597.8078268999998</v>
      </c>
      <c r="E51" s="762">
        <v>6178.1899897000003</v>
      </c>
      <c r="F51" s="762">
        <v>6459.9569278000008</v>
      </c>
      <c r="G51" s="762">
        <v>6564.6249986000003</v>
      </c>
      <c r="H51" s="838">
        <v>9183.2892300000003</v>
      </c>
    </row>
    <row r="52" spans="2:8" ht="18" customHeight="1">
      <c r="B52" s="836">
        <v>2</v>
      </c>
      <c r="C52" s="649" t="s">
        <v>149</v>
      </c>
      <c r="D52" s="764">
        <f>SUM(D53:D59)</f>
        <v>1857.566139849961</v>
      </c>
      <c r="E52" s="764">
        <f>SUM(E53:E59)</f>
        <v>3812.1842696403878</v>
      </c>
      <c r="F52" s="764">
        <f>SUM(F53:F59)</f>
        <v>1653.4040354110996</v>
      </c>
      <c r="G52" s="764">
        <f>SUM(G53:G59)</f>
        <v>3620.8554274816784</v>
      </c>
      <c r="H52" s="839">
        <f>SUM(H53:H59)</f>
        <v>4588.7659880747624</v>
      </c>
    </row>
    <row r="53" spans="2:8" ht="18" customHeight="1">
      <c r="B53" s="836"/>
      <c r="C53" s="649" t="s">
        <v>468</v>
      </c>
      <c r="D53" s="762">
        <v>45.627929999999999</v>
      </c>
      <c r="E53" s="762">
        <v>74.5685</v>
      </c>
      <c r="F53" s="762">
        <v>87.661850000000001</v>
      </c>
      <c r="G53" s="762">
        <v>107.54114</v>
      </c>
      <c r="H53" s="838">
        <v>175.76064</v>
      </c>
    </row>
    <row r="54" spans="2:8" ht="15" customHeight="1">
      <c r="B54" s="836"/>
      <c r="C54" s="649" t="s">
        <v>515</v>
      </c>
      <c r="D54" s="762">
        <v>0</v>
      </c>
      <c r="E54" s="762">
        <v>0</v>
      </c>
      <c r="F54" s="762">
        <v>0</v>
      </c>
      <c r="G54" s="762">
        <v>0</v>
      </c>
      <c r="H54" s="838">
        <v>0</v>
      </c>
    </row>
    <row r="55" spans="2:8" ht="18" customHeight="1">
      <c r="B55" s="836"/>
      <c r="C55" s="649" t="s">
        <v>1253</v>
      </c>
      <c r="D55" s="762">
        <v>1598.5505798499607</v>
      </c>
      <c r="E55" s="762">
        <v>3469.3096996403879</v>
      </c>
      <c r="F55" s="762">
        <v>1240.8774224110996</v>
      </c>
      <c r="G55" s="762">
        <v>3221.0781674816785</v>
      </c>
      <c r="H55" s="838">
        <v>4153.0463961747619</v>
      </c>
    </row>
    <row r="56" spans="2:8" ht="18" customHeight="1">
      <c r="B56" s="836"/>
      <c r="C56" s="649" t="s">
        <v>469</v>
      </c>
      <c r="D56" s="762">
        <v>161.13261</v>
      </c>
      <c r="E56" s="762">
        <v>218.94081</v>
      </c>
      <c r="F56" s="762">
        <v>276.893013</v>
      </c>
      <c r="G56" s="762">
        <v>233.27178000000001</v>
      </c>
      <c r="H56" s="838">
        <v>201.8323919</v>
      </c>
    </row>
    <row r="57" spans="2:8" ht="15" customHeight="1">
      <c r="B57" s="836"/>
      <c r="C57" s="649" t="s">
        <v>470</v>
      </c>
      <c r="D57" s="762">
        <v>0</v>
      </c>
      <c r="E57" s="762">
        <v>0</v>
      </c>
      <c r="F57" s="762">
        <v>0</v>
      </c>
      <c r="G57" s="762">
        <v>0</v>
      </c>
      <c r="H57" s="838">
        <v>0</v>
      </c>
    </row>
    <row r="58" spans="2:8" ht="15" customHeight="1">
      <c r="B58" s="836"/>
      <c r="C58" s="649" t="s">
        <v>516</v>
      </c>
      <c r="D58" s="762">
        <v>0</v>
      </c>
      <c r="E58" s="762">
        <v>0</v>
      </c>
      <c r="F58" s="762">
        <v>0</v>
      </c>
      <c r="G58" s="762">
        <v>0</v>
      </c>
      <c r="H58" s="838">
        <v>0</v>
      </c>
    </row>
    <row r="59" spans="2:8" ht="18" customHeight="1">
      <c r="B59" s="836"/>
      <c r="C59" s="649" t="s">
        <v>471</v>
      </c>
      <c r="D59" s="762">
        <v>52.255020000000002</v>
      </c>
      <c r="E59" s="762">
        <v>49.365259999999999</v>
      </c>
      <c r="F59" s="762">
        <v>47.97175</v>
      </c>
      <c r="G59" s="762">
        <v>58.96434</v>
      </c>
      <c r="H59" s="838">
        <v>58.126559999999998</v>
      </c>
    </row>
    <row r="60" spans="2:8" ht="15" customHeight="1">
      <c r="B60" s="836">
        <v>3</v>
      </c>
      <c r="C60" s="649" t="s">
        <v>150</v>
      </c>
      <c r="D60" s="762">
        <v>0</v>
      </c>
      <c r="E60" s="762">
        <v>0</v>
      </c>
      <c r="F60" s="762">
        <v>0</v>
      </c>
      <c r="G60" s="762">
        <v>0</v>
      </c>
      <c r="H60" s="838">
        <v>0</v>
      </c>
    </row>
    <row r="61" spans="2:8" ht="15" customHeight="1">
      <c r="B61" s="836">
        <v>4</v>
      </c>
      <c r="C61" s="649" t="s">
        <v>151</v>
      </c>
      <c r="D61" s="762">
        <v>0</v>
      </c>
      <c r="E61" s="762">
        <v>0</v>
      </c>
      <c r="F61" s="762">
        <v>0</v>
      </c>
      <c r="G61" s="762">
        <v>0</v>
      </c>
      <c r="H61" s="838">
        <v>0</v>
      </c>
    </row>
    <row r="62" spans="2:8" ht="18" customHeight="1">
      <c r="B62" s="836">
        <v>5</v>
      </c>
      <c r="C62" s="649" t="s">
        <v>152</v>
      </c>
      <c r="D62" s="762">
        <v>106.0752</v>
      </c>
      <c r="E62" s="762">
        <v>162.46832000000001</v>
      </c>
      <c r="F62" s="762">
        <v>155.25152</v>
      </c>
      <c r="G62" s="762">
        <v>195.43402</v>
      </c>
      <c r="H62" s="838">
        <v>162.63554999999999</v>
      </c>
    </row>
    <row r="63" spans="2:8" ht="18" customHeight="1">
      <c r="B63" s="836">
        <v>6</v>
      </c>
      <c r="C63" s="649" t="s">
        <v>153</v>
      </c>
      <c r="D63" s="762">
        <v>0</v>
      </c>
      <c r="E63" s="762">
        <v>0</v>
      </c>
      <c r="F63" s="762">
        <v>0</v>
      </c>
      <c r="G63" s="762">
        <v>0</v>
      </c>
      <c r="H63" s="838">
        <v>0</v>
      </c>
    </row>
    <row r="64" spans="2:8" ht="18" customHeight="1">
      <c r="B64" s="836">
        <v>7</v>
      </c>
      <c r="C64" s="649" t="s">
        <v>1254</v>
      </c>
      <c r="D64" s="762">
        <v>0</v>
      </c>
      <c r="E64" s="762">
        <v>0</v>
      </c>
      <c r="F64" s="762">
        <v>0</v>
      </c>
      <c r="G64" s="762">
        <v>0</v>
      </c>
      <c r="H64" s="838">
        <v>0</v>
      </c>
    </row>
    <row r="65" spans="2:8" ht="18" customHeight="1">
      <c r="B65" s="836">
        <v>8</v>
      </c>
      <c r="C65" s="649" t="s">
        <v>473</v>
      </c>
      <c r="D65" s="762">
        <v>0</v>
      </c>
      <c r="E65" s="762">
        <v>0</v>
      </c>
      <c r="F65" s="762">
        <v>0</v>
      </c>
      <c r="G65" s="762">
        <v>0</v>
      </c>
      <c r="H65" s="838">
        <v>0</v>
      </c>
    </row>
    <row r="66" spans="2:8" ht="28.5">
      <c r="B66" s="836">
        <v>9</v>
      </c>
      <c r="C66" s="649" t="s">
        <v>474</v>
      </c>
      <c r="D66" s="762">
        <v>0</v>
      </c>
      <c r="E66" s="762">
        <v>0</v>
      </c>
      <c r="F66" s="762">
        <v>0</v>
      </c>
      <c r="G66" s="762">
        <v>0</v>
      </c>
      <c r="H66" s="838">
        <v>0</v>
      </c>
    </row>
    <row r="67" spans="2:8" ht="18" customHeight="1">
      <c r="B67" s="836"/>
      <c r="C67" s="765" t="s">
        <v>154</v>
      </c>
      <c r="D67" s="764">
        <f>SUM(D60:D66)+D51+D52</f>
        <v>7561.4491667499606</v>
      </c>
      <c r="E67" s="764">
        <f>SUM(E60:E66)+E51+E52</f>
        <v>10152.842579340388</v>
      </c>
      <c r="F67" s="764">
        <f>SUM(F60:F66)+F51+F52</f>
        <v>8268.6124832111</v>
      </c>
      <c r="G67" s="764">
        <f>SUM(G60:G66)+G51+G52</f>
        <v>10380.914446081679</v>
      </c>
      <c r="H67" s="839">
        <f>SUM(H60:H66)+H51+H52</f>
        <v>13934.690768074764</v>
      </c>
    </row>
    <row r="68" spans="2:8" ht="42.75">
      <c r="B68" s="836">
        <v>4</v>
      </c>
      <c r="C68" s="649" t="s">
        <v>476</v>
      </c>
      <c r="D68" s="762">
        <v>0</v>
      </c>
      <c r="E68" s="762">
        <v>0</v>
      </c>
      <c r="F68" s="762">
        <v>0</v>
      </c>
      <c r="G68" s="762">
        <v>0</v>
      </c>
      <c r="H68" s="838">
        <v>0</v>
      </c>
    </row>
    <row r="69" spans="2:8" ht="15" customHeight="1">
      <c r="B69" s="836">
        <v>5</v>
      </c>
      <c r="C69" s="649" t="s">
        <v>477</v>
      </c>
      <c r="D69" s="762">
        <v>0</v>
      </c>
      <c r="E69" s="762">
        <v>0</v>
      </c>
      <c r="F69" s="762">
        <v>0</v>
      </c>
      <c r="G69" s="762">
        <v>0</v>
      </c>
      <c r="H69" s="838">
        <v>0</v>
      </c>
    </row>
    <row r="70" spans="2:8" ht="15" customHeight="1">
      <c r="B70" s="836">
        <v>6</v>
      </c>
      <c r="C70" s="649" t="s">
        <v>478</v>
      </c>
      <c r="D70" s="762">
        <v>0</v>
      </c>
      <c r="E70" s="762">
        <v>0</v>
      </c>
      <c r="F70" s="762">
        <v>0</v>
      </c>
      <c r="G70" s="762">
        <v>0</v>
      </c>
      <c r="H70" s="838">
        <v>0</v>
      </c>
    </row>
    <row r="71" spans="2:8" ht="15" customHeight="1">
      <c r="B71" s="836">
        <v>7</v>
      </c>
      <c r="C71" s="649" t="s">
        <v>479</v>
      </c>
      <c r="D71" s="762">
        <v>0</v>
      </c>
      <c r="E71" s="762">
        <v>0</v>
      </c>
      <c r="F71" s="762">
        <v>0</v>
      </c>
      <c r="G71" s="762">
        <v>0</v>
      </c>
      <c r="H71" s="838">
        <v>0</v>
      </c>
    </row>
    <row r="72" spans="2:8" ht="18" customHeight="1">
      <c r="B72" s="836">
        <v>8</v>
      </c>
      <c r="C72" s="649" t="s">
        <v>158</v>
      </c>
      <c r="D72" s="762">
        <v>2464.7776443435578</v>
      </c>
      <c r="E72" s="762">
        <v>3619.4480379139013</v>
      </c>
      <c r="F72" s="762">
        <v>4243.0516954534169</v>
      </c>
      <c r="G72" s="762">
        <v>4072.7381591792405</v>
      </c>
      <c r="H72" s="838">
        <v>5894.6913554281327</v>
      </c>
    </row>
    <row r="73" spans="2:8" ht="18" customHeight="1">
      <c r="B73" s="836"/>
      <c r="C73" s="649" t="s">
        <v>480</v>
      </c>
      <c r="D73" s="762">
        <v>2464.7776443435578</v>
      </c>
      <c r="E73" s="762">
        <v>3619.4480379139013</v>
      </c>
      <c r="F73" s="762">
        <v>4243.0516954534169</v>
      </c>
      <c r="G73" s="762">
        <v>4072.7381591792405</v>
      </c>
      <c r="H73" s="838">
        <v>5894.6913554281327</v>
      </c>
    </row>
    <row r="74" spans="2:8" ht="15" customHeight="1">
      <c r="B74" s="836"/>
      <c r="C74" s="649" t="s">
        <v>481</v>
      </c>
      <c r="D74" s="762">
        <v>0</v>
      </c>
      <c r="E74" s="762">
        <v>0</v>
      </c>
      <c r="F74" s="762">
        <v>0</v>
      </c>
      <c r="G74" s="762">
        <v>0</v>
      </c>
      <c r="H74" s="838">
        <v>0</v>
      </c>
    </row>
    <row r="75" spans="2:8" ht="15" customHeight="1">
      <c r="B75" s="836"/>
      <c r="C75" s="649" t="s">
        <v>482</v>
      </c>
      <c r="D75" s="762">
        <v>0</v>
      </c>
      <c r="E75" s="762">
        <v>0</v>
      </c>
      <c r="F75" s="762">
        <v>0</v>
      </c>
      <c r="G75" s="762">
        <v>0</v>
      </c>
      <c r="H75" s="838">
        <v>0</v>
      </c>
    </row>
    <row r="76" spans="2:8" ht="15" customHeight="1">
      <c r="B76" s="836"/>
      <c r="C76" s="649" t="s">
        <v>483</v>
      </c>
      <c r="D76" s="762">
        <v>0</v>
      </c>
      <c r="E76" s="762">
        <v>0</v>
      </c>
      <c r="F76" s="762">
        <v>0</v>
      </c>
      <c r="G76" s="762">
        <v>0</v>
      </c>
      <c r="H76" s="838">
        <v>0</v>
      </c>
    </row>
    <row r="77" spans="2:8" ht="15" customHeight="1">
      <c r="B77" s="836"/>
      <c r="C77" s="649" t="s">
        <v>484</v>
      </c>
      <c r="D77" s="762">
        <v>0</v>
      </c>
      <c r="E77" s="762">
        <v>0</v>
      </c>
      <c r="F77" s="762">
        <v>0</v>
      </c>
      <c r="G77" s="762">
        <v>0</v>
      </c>
      <c r="H77" s="838">
        <v>0</v>
      </c>
    </row>
    <row r="78" spans="2:8" ht="15" customHeight="1">
      <c r="B78" s="836"/>
      <c r="C78" s="649" t="s">
        <v>485</v>
      </c>
      <c r="D78" s="762">
        <v>0</v>
      </c>
      <c r="E78" s="762">
        <v>0</v>
      </c>
      <c r="F78" s="762">
        <v>0</v>
      </c>
      <c r="G78" s="762">
        <v>0</v>
      </c>
      <c r="H78" s="838">
        <v>0</v>
      </c>
    </row>
    <row r="79" spans="2:8" ht="18" customHeight="1">
      <c r="B79" s="836">
        <v>9</v>
      </c>
      <c r="C79" s="649" t="s">
        <v>486</v>
      </c>
      <c r="D79" s="762">
        <v>0</v>
      </c>
      <c r="E79" s="762">
        <v>0</v>
      </c>
      <c r="F79" s="762">
        <v>0</v>
      </c>
      <c r="G79" s="762">
        <v>0</v>
      </c>
      <c r="H79" s="838">
        <v>0</v>
      </c>
    </row>
    <row r="80" spans="2:8" ht="18" customHeight="1">
      <c r="B80" s="836">
        <v>10</v>
      </c>
      <c r="C80" s="649" t="s">
        <v>1308</v>
      </c>
      <c r="D80" s="762">
        <v>93.633371503836742</v>
      </c>
      <c r="E80" s="762">
        <v>110.74631644606914</v>
      </c>
      <c r="F80" s="762">
        <v>129.44410871798485</v>
      </c>
      <c r="G80" s="762">
        <v>162.67526634455251</v>
      </c>
      <c r="H80" s="838">
        <v>136.26188903870084</v>
      </c>
    </row>
    <row r="81" spans="2:8" ht="18" customHeight="1">
      <c r="B81" s="683"/>
      <c r="C81" s="765" t="s">
        <v>1255</v>
      </c>
      <c r="D81" s="651">
        <f>D80+D79+D72+D71+D70+D69+D68+D67+D49+D19</f>
        <v>12410.763401997356</v>
      </c>
      <c r="E81" s="651">
        <f>E80+E79+E72+E71+E70+E69+E68+E67+E49+E19</f>
        <v>16709.061801400356</v>
      </c>
      <c r="F81" s="651">
        <f>F80+F79+F72+F71+F70+F69+F68+F67+F49+F19</f>
        <v>15456.9899140825</v>
      </c>
      <c r="G81" s="651">
        <f>G80+G79+G72+G71+G70+G69+G68+G67+G49+G19</f>
        <v>18512.585471105471</v>
      </c>
      <c r="H81" s="840">
        <f>H80+H79+H72+H71+H70+H69+H68+H67+H49+H19</f>
        <v>24585.572918041598</v>
      </c>
    </row>
    <row r="82" spans="2:8" ht="15" customHeight="1">
      <c r="B82" s="836">
        <v>11</v>
      </c>
      <c r="C82" s="649" t="s">
        <v>489</v>
      </c>
      <c r="D82" s="650">
        <f>SUM(D83:D93)</f>
        <v>0</v>
      </c>
      <c r="E82" s="650">
        <f>SUM(E83:E93)</f>
        <v>0</v>
      </c>
      <c r="F82" s="650">
        <f>SUM(F83:F93)</f>
        <v>0</v>
      </c>
      <c r="G82" s="650">
        <f>SUM(G83:G93)</f>
        <v>0</v>
      </c>
      <c r="H82" s="687">
        <f>SUM(H83:H93)</f>
        <v>0</v>
      </c>
    </row>
    <row r="83" spans="2:8" ht="15" customHeight="1">
      <c r="B83" s="836" t="s">
        <v>490</v>
      </c>
      <c r="C83" s="649" t="s">
        <v>491</v>
      </c>
      <c r="D83" s="762">
        <v>0</v>
      </c>
      <c r="E83" s="762">
        <v>0</v>
      </c>
      <c r="F83" s="762">
        <v>0</v>
      </c>
      <c r="G83" s="762">
        <v>0</v>
      </c>
      <c r="H83" s="838">
        <v>0</v>
      </c>
    </row>
    <row r="84" spans="2:8" ht="15" customHeight="1">
      <c r="B84" s="836" t="s">
        <v>492</v>
      </c>
      <c r="C84" s="649" t="s">
        <v>493</v>
      </c>
      <c r="D84" s="762">
        <v>0</v>
      </c>
      <c r="E84" s="762">
        <v>0</v>
      </c>
      <c r="F84" s="762">
        <v>0</v>
      </c>
      <c r="G84" s="762">
        <v>0</v>
      </c>
      <c r="H84" s="838">
        <v>0</v>
      </c>
    </row>
    <row r="85" spans="2:8" ht="15" customHeight="1">
      <c r="B85" s="836" t="s">
        <v>494</v>
      </c>
      <c r="C85" s="649" t="s">
        <v>495</v>
      </c>
      <c r="D85" s="762">
        <v>0</v>
      </c>
      <c r="E85" s="762">
        <v>0</v>
      </c>
      <c r="F85" s="762">
        <v>0</v>
      </c>
      <c r="G85" s="762">
        <v>0</v>
      </c>
      <c r="H85" s="838">
        <v>0</v>
      </c>
    </row>
    <row r="86" spans="2:8" ht="15" customHeight="1">
      <c r="B86" s="836" t="s">
        <v>496</v>
      </c>
      <c r="C86" s="649" t="s">
        <v>497</v>
      </c>
      <c r="D86" s="762">
        <v>0</v>
      </c>
      <c r="E86" s="762">
        <v>0</v>
      </c>
      <c r="F86" s="762">
        <v>0</v>
      </c>
      <c r="G86" s="762">
        <v>0</v>
      </c>
      <c r="H86" s="838">
        <v>0</v>
      </c>
    </row>
    <row r="87" spans="2:8" ht="15" customHeight="1">
      <c r="B87" s="836" t="s">
        <v>498</v>
      </c>
      <c r="C87" s="649" t="s">
        <v>499</v>
      </c>
      <c r="D87" s="762">
        <v>0</v>
      </c>
      <c r="E87" s="762">
        <v>0</v>
      </c>
      <c r="F87" s="762">
        <v>0</v>
      </c>
      <c r="G87" s="762">
        <v>0</v>
      </c>
      <c r="H87" s="838">
        <v>0</v>
      </c>
    </row>
    <row r="88" spans="2:8" ht="18" customHeight="1">
      <c r="B88" s="836" t="s">
        <v>500</v>
      </c>
      <c r="C88" s="649" t="s">
        <v>501</v>
      </c>
      <c r="D88" s="762">
        <v>0</v>
      </c>
      <c r="E88" s="762">
        <v>0</v>
      </c>
      <c r="F88" s="762">
        <v>0</v>
      </c>
      <c r="G88" s="762">
        <v>0</v>
      </c>
      <c r="H88" s="838">
        <v>0</v>
      </c>
    </row>
    <row r="89" spans="2:8" ht="18" customHeight="1">
      <c r="B89" s="836" t="s">
        <v>502</v>
      </c>
      <c r="C89" s="649" t="s">
        <v>503</v>
      </c>
      <c r="D89" s="762">
        <v>0</v>
      </c>
      <c r="E89" s="762">
        <v>0</v>
      </c>
      <c r="F89" s="762">
        <v>0</v>
      </c>
      <c r="G89" s="762">
        <v>0</v>
      </c>
      <c r="H89" s="838">
        <v>0</v>
      </c>
    </row>
    <row r="90" spans="2:8" ht="18" customHeight="1">
      <c r="B90" s="836" t="s">
        <v>504</v>
      </c>
      <c r="C90" s="649" t="s">
        <v>505</v>
      </c>
      <c r="D90" s="762">
        <v>0</v>
      </c>
      <c r="E90" s="762">
        <v>0</v>
      </c>
      <c r="F90" s="762">
        <v>0</v>
      </c>
      <c r="G90" s="762">
        <v>0</v>
      </c>
      <c r="H90" s="838">
        <v>0</v>
      </c>
    </row>
    <row r="91" spans="2:8" ht="15" customHeight="1">
      <c r="B91" s="836" t="s">
        <v>506</v>
      </c>
      <c r="C91" s="649" t="s">
        <v>507</v>
      </c>
      <c r="D91" s="762">
        <v>0</v>
      </c>
      <c r="E91" s="762">
        <v>0</v>
      </c>
      <c r="F91" s="762">
        <v>0</v>
      </c>
      <c r="G91" s="762">
        <v>0</v>
      </c>
      <c r="H91" s="838">
        <v>0</v>
      </c>
    </row>
    <row r="92" spans="2:8" ht="15" customHeight="1">
      <c r="B92" s="836" t="s">
        <v>508</v>
      </c>
      <c r="C92" s="649" t="s">
        <v>509</v>
      </c>
      <c r="D92" s="762">
        <v>0</v>
      </c>
      <c r="E92" s="762">
        <v>0</v>
      </c>
      <c r="F92" s="762">
        <v>0</v>
      </c>
      <c r="G92" s="762">
        <v>0</v>
      </c>
      <c r="H92" s="838">
        <v>0</v>
      </c>
    </row>
    <row r="93" spans="2:8" ht="18" customHeight="1">
      <c r="B93" s="836" t="s">
        <v>510</v>
      </c>
      <c r="C93" s="649" t="s">
        <v>161</v>
      </c>
      <c r="D93" s="762">
        <v>0</v>
      </c>
      <c r="E93" s="762">
        <v>0</v>
      </c>
      <c r="F93" s="762">
        <v>0</v>
      </c>
      <c r="G93" s="762">
        <v>0</v>
      </c>
      <c r="H93" s="838">
        <v>0</v>
      </c>
    </row>
    <row r="94" spans="2:8" ht="21" customHeight="1">
      <c r="B94" s="683">
        <v>12</v>
      </c>
      <c r="C94" s="765" t="s">
        <v>162</v>
      </c>
      <c r="D94" s="764">
        <f>D81-D82</f>
        <v>12410.763401997356</v>
      </c>
      <c r="E94" s="764">
        <f>E81-E82</f>
        <v>16709.061801400356</v>
      </c>
      <c r="F94" s="764">
        <f>F81-F82</f>
        <v>15456.9899140825</v>
      </c>
      <c r="G94" s="764">
        <f>G81-G82</f>
        <v>18512.585471105471</v>
      </c>
      <c r="H94" s="839">
        <f>H81-H82</f>
        <v>24585.572918041598</v>
      </c>
    </row>
    <row r="95" spans="2:8" ht="40.5" customHeight="1">
      <c r="B95" s="836">
        <v>13</v>
      </c>
      <c r="C95" s="649" t="s">
        <v>1304</v>
      </c>
      <c r="D95" s="762"/>
      <c r="E95" s="762"/>
      <c r="F95" s="762"/>
      <c r="G95" s="762"/>
      <c r="H95" s="838"/>
    </row>
    <row r="96" spans="2:8">
      <c r="B96" s="841" t="s">
        <v>163</v>
      </c>
      <c r="C96" s="760"/>
      <c r="D96" s="766"/>
      <c r="E96" s="766"/>
      <c r="F96" s="767"/>
      <c r="G96" s="767"/>
      <c r="H96" s="842"/>
    </row>
    <row r="97" spans="2:8" s="769" customFormat="1" ht="57.75" customHeight="1">
      <c r="B97" s="1273" t="s">
        <v>1305</v>
      </c>
      <c r="C97" s="1261"/>
      <c r="D97" s="1261"/>
      <c r="E97" s="1261"/>
      <c r="F97" s="1261"/>
      <c r="G97" s="1261"/>
      <c r="H97" s="1274"/>
    </row>
    <row r="98" spans="2:8" s="769" customFormat="1" ht="15" customHeight="1">
      <c r="B98" s="1275" t="s">
        <v>164</v>
      </c>
      <c r="C98" s="1276"/>
      <c r="D98" s="1276"/>
      <c r="E98" s="1276"/>
      <c r="F98" s="1276"/>
      <c r="G98" s="1276"/>
      <c r="H98" s="1277"/>
    </row>
    <row r="99" spans="2:8" s="769" customFormat="1" ht="15" customHeight="1">
      <c r="B99" s="1271" t="s">
        <v>511</v>
      </c>
      <c r="C99" s="1256"/>
      <c r="D99" s="1256"/>
      <c r="E99" s="1256"/>
      <c r="F99" s="1256"/>
      <c r="G99" s="1256"/>
      <c r="H99" s="1272"/>
    </row>
    <row r="100" spans="2:8" s="769" customFormat="1" ht="15" customHeight="1">
      <c r="B100" s="1271" t="s">
        <v>165</v>
      </c>
      <c r="C100" s="1256"/>
      <c r="D100" s="1256"/>
      <c r="E100" s="1256"/>
      <c r="F100" s="1256"/>
      <c r="G100" s="1256"/>
      <c r="H100" s="1272"/>
    </row>
    <row r="101" spans="2:8" s="769" customFormat="1" ht="15" customHeight="1">
      <c r="B101" s="1271" t="s">
        <v>512</v>
      </c>
      <c r="C101" s="1256"/>
      <c r="D101" s="1256"/>
      <c r="E101" s="1256"/>
      <c r="F101" s="1256"/>
      <c r="G101" s="1256"/>
      <c r="H101" s="1272"/>
    </row>
    <row r="102" spans="2:8" s="769" customFormat="1" ht="15" customHeight="1">
      <c r="B102" s="1271" t="s">
        <v>166</v>
      </c>
      <c r="C102" s="1256"/>
      <c r="D102" s="1256"/>
      <c r="E102" s="1256"/>
      <c r="F102" s="1256"/>
      <c r="G102" s="1256"/>
      <c r="H102" s="1272"/>
    </row>
    <row r="103" spans="2:8" s="769" customFormat="1" ht="15" customHeight="1">
      <c r="B103" s="1271" t="s">
        <v>167</v>
      </c>
      <c r="C103" s="1256"/>
      <c r="D103" s="1256"/>
      <c r="E103" s="1256"/>
      <c r="F103" s="1256"/>
      <c r="G103" s="1256"/>
      <c r="H103" s="1272"/>
    </row>
    <row r="104" spans="2:8" s="769" customFormat="1" ht="15" customHeight="1">
      <c r="B104" s="1271" t="s">
        <v>168</v>
      </c>
      <c r="C104" s="1256"/>
      <c r="D104" s="1256"/>
      <c r="E104" s="1256"/>
      <c r="F104" s="1256"/>
      <c r="G104" s="1256"/>
      <c r="H104" s="1272"/>
    </row>
    <row r="105" spans="2:8" s="769" customFormat="1" ht="15" customHeight="1">
      <c r="B105" s="843" t="s">
        <v>884</v>
      </c>
      <c r="C105" s="775"/>
      <c r="D105" s="776"/>
      <c r="E105" s="776"/>
      <c r="F105" s="776"/>
      <c r="G105" s="776"/>
      <c r="H105" s="844"/>
    </row>
    <row r="106" spans="2:8" s="769" customFormat="1" ht="15" customHeight="1">
      <c r="B106" s="843" t="s">
        <v>885</v>
      </c>
      <c r="C106" s="775"/>
      <c r="D106" s="776"/>
      <c r="E106" s="776"/>
      <c r="F106" s="776"/>
      <c r="G106" s="776"/>
      <c r="H106" s="844"/>
    </row>
    <row r="107" spans="2:8" s="769" customFormat="1" ht="15" customHeight="1">
      <c r="B107" s="843" t="s">
        <v>1309</v>
      </c>
      <c r="C107" s="775"/>
      <c r="D107" s="776"/>
      <c r="E107" s="776"/>
      <c r="F107" s="776"/>
      <c r="G107" s="776"/>
      <c r="H107" s="844"/>
    </row>
    <row r="108" spans="2:8" s="769" customFormat="1" ht="15" customHeight="1" thickBot="1">
      <c r="B108" s="845" t="s">
        <v>1310</v>
      </c>
      <c r="C108" s="896"/>
      <c r="D108" s="846"/>
      <c r="E108" s="846"/>
      <c r="F108" s="846"/>
      <c r="G108" s="846"/>
      <c r="H108" s="847"/>
    </row>
    <row r="109" spans="2:8" ht="15" thickBot="1"/>
    <row r="110" spans="2:8">
      <c r="B110" s="675"/>
      <c r="C110" s="676"/>
      <c r="D110" s="676"/>
      <c r="E110" s="676"/>
      <c r="F110" s="676"/>
      <c r="G110" s="676"/>
      <c r="H110" s="785" t="s">
        <v>888</v>
      </c>
    </row>
    <row r="111" spans="2:8" ht="15" customHeight="1">
      <c r="B111" s="678" t="s">
        <v>889</v>
      </c>
      <c r="C111" s="759"/>
      <c r="D111" s="636"/>
      <c r="E111" s="636"/>
      <c r="F111" s="636"/>
      <c r="G111" s="636"/>
      <c r="H111" s="679"/>
    </row>
    <row r="112" spans="2:8">
      <c r="B112" s="680" t="s">
        <v>1242</v>
      </c>
      <c r="C112" s="759"/>
      <c r="D112" s="636"/>
      <c r="E112" s="636"/>
      <c r="F112" s="636"/>
      <c r="G112" s="636"/>
      <c r="H112" s="679"/>
    </row>
    <row r="113" spans="2:8" ht="15" customHeight="1">
      <c r="B113" s="681"/>
      <c r="C113" s="1263" t="s">
        <v>875</v>
      </c>
      <c r="D113" s="1263"/>
      <c r="E113" s="1263"/>
      <c r="F113" s="1263"/>
      <c r="G113" s="1263"/>
      <c r="H113" s="1264"/>
    </row>
    <row r="114" spans="2:8" ht="15" customHeight="1" thickBot="1">
      <c r="B114" s="788"/>
      <c r="C114" s="790" t="s">
        <v>1243</v>
      </c>
      <c r="D114" s="791" t="s">
        <v>1244</v>
      </c>
      <c r="E114" s="890"/>
      <c r="F114" s="890"/>
      <c r="G114" s="791" t="s">
        <v>127</v>
      </c>
      <c r="H114" s="792"/>
    </row>
    <row r="115" spans="2:8" ht="28.5">
      <c r="B115" s="893" t="s">
        <v>87</v>
      </c>
      <c r="C115" s="889" t="s">
        <v>128</v>
      </c>
      <c r="D115" s="889" t="s">
        <v>3</v>
      </c>
      <c r="E115" s="889" t="s">
        <v>4</v>
      </c>
      <c r="F115" s="889" t="s">
        <v>5</v>
      </c>
      <c r="G115" s="889" t="s">
        <v>6</v>
      </c>
      <c r="H115" s="894" t="s">
        <v>0</v>
      </c>
    </row>
    <row r="116" spans="2:8">
      <c r="B116" s="802">
        <v>1</v>
      </c>
      <c r="C116" s="897" t="s">
        <v>910</v>
      </c>
      <c r="D116" s="804">
        <v>0</v>
      </c>
      <c r="E116" s="804">
        <v>5.8930000000000003E-2</v>
      </c>
      <c r="F116" s="804">
        <v>0</v>
      </c>
      <c r="G116" s="804">
        <v>0</v>
      </c>
      <c r="H116" s="805">
        <v>0</v>
      </c>
    </row>
    <row r="117" spans="2:8">
      <c r="B117" s="802">
        <v>2</v>
      </c>
      <c r="C117" s="897" t="s">
        <v>911</v>
      </c>
      <c r="D117" s="804">
        <v>6.2773199999999996</v>
      </c>
      <c r="E117" s="804">
        <v>23.614229999999999</v>
      </c>
      <c r="F117" s="804">
        <v>33.241520000000001</v>
      </c>
      <c r="G117" s="804">
        <v>47.592849999999999</v>
      </c>
      <c r="H117" s="805">
        <v>33.90175</v>
      </c>
    </row>
    <row r="118" spans="2:8">
      <c r="B118" s="802">
        <v>3</v>
      </c>
      <c r="C118" s="897" t="s">
        <v>913</v>
      </c>
      <c r="D118" s="804">
        <v>0</v>
      </c>
      <c r="E118" s="804">
        <v>4.6451900000000004</v>
      </c>
      <c r="F118" s="804">
        <v>1.34931</v>
      </c>
      <c r="G118" s="804">
        <v>2.7190799999999999</v>
      </c>
      <c r="H118" s="805">
        <v>0</v>
      </c>
    </row>
    <row r="119" spans="2:8">
      <c r="B119" s="802">
        <v>4</v>
      </c>
      <c r="C119" s="897" t="s">
        <v>891</v>
      </c>
      <c r="D119" s="804">
        <v>0.30909999999999999</v>
      </c>
      <c r="E119" s="804">
        <v>5.4350000000000002E-2</v>
      </c>
      <c r="F119" s="804">
        <v>0.04</v>
      </c>
      <c r="G119" s="804">
        <v>0</v>
      </c>
      <c r="H119" s="805">
        <v>0</v>
      </c>
    </row>
    <row r="120" spans="2:8">
      <c r="B120" s="802">
        <v>5</v>
      </c>
      <c r="C120" s="897" t="s">
        <v>892</v>
      </c>
      <c r="D120" s="804">
        <v>0.23499999999999999</v>
      </c>
      <c r="E120" s="804">
        <v>0.20699999999999999</v>
      </c>
      <c r="F120" s="804">
        <v>5.2249999999999996</v>
      </c>
      <c r="G120" s="804">
        <v>0.47199999999999998</v>
      </c>
      <c r="H120" s="805">
        <v>10.33</v>
      </c>
    </row>
    <row r="121" spans="2:8">
      <c r="B121" s="802">
        <v>6</v>
      </c>
      <c r="C121" s="897" t="s">
        <v>893</v>
      </c>
      <c r="D121" s="804">
        <v>0.06</v>
      </c>
      <c r="E121" s="804">
        <v>0.10199999999999999</v>
      </c>
      <c r="F121" s="804">
        <v>0.15</v>
      </c>
      <c r="G121" s="804">
        <v>0.12</v>
      </c>
      <c r="H121" s="805">
        <v>4.4999999999999998E-2</v>
      </c>
    </row>
    <row r="122" spans="2:8">
      <c r="B122" s="802">
        <v>7</v>
      </c>
      <c r="C122" s="897" t="s">
        <v>894</v>
      </c>
      <c r="D122" s="804">
        <v>0</v>
      </c>
      <c r="E122" s="804">
        <v>0</v>
      </c>
      <c r="F122" s="804">
        <v>0</v>
      </c>
      <c r="G122" s="804">
        <v>0</v>
      </c>
      <c r="H122" s="805">
        <v>0.14939</v>
      </c>
    </row>
    <row r="123" spans="2:8">
      <c r="B123" s="802">
        <v>8</v>
      </c>
      <c r="C123" s="897" t="s">
        <v>895</v>
      </c>
      <c r="D123" s="804">
        <v>9.8000000000000004E-2</v>
      </c>
      <c r="E123" s="804">
        <v>0.08</v>
      </c>
      <c r="F123" s="804">
        <v>0</v>
      </c>
      <c r="G123" s="804">
        <v>0.126</v>
      </c>
      <c r="H123" s="805">
        <v>0.36499999999999999</v>
      </c>
    </row>
    <row r="124" spans="2:8">
      <c r="B124" s="802">
        <v>9</v>
      </c>
      <c r="C124" s="897" t="s">
        <v>896</v>
      </c>
      <c r="D124" s="804">
        <v>0.187</v>
      </c>
      <c r="E124" s="804">
        <v>0.20499999999999999</v>
      </c>
      <c r="F124" s="804">
        <v>0.28699999999999998</v>
      </c>
      <c r="G124" s="804">
        <v>0.11</v>
      </c>
      <c r="H124" s="805">
        <v>0.16400000000000001</v>
      </c>
    </row>
    <row r="125" spans="2:8">
      <c r="B125" s="802">
        <v>10</v>
      </c>
      <c r="C125" s="897" t="s">
        <v>1256</v>
      </c>
      <c r="D125" s="804">
        <v>8.8840000000000002E-2</v>
      </c>
      <c r="E125" s="804">
        <v>0.39856000000000003</v>
      </c>
      <c r="F125" s="804">
        <v>2.6789200000000002</v>
      </c>
      <c r="G125" s="804">
        <v>2.82491</v>
      </c>
      <c r="H125" s="805">
        <v>3.17692</v>
      </c>
    </row>
    <row r="126" spans="2:8" ht="25.5">
      <c r="B126" s="802">
        <v>11</v>
      </c>
      <c r="C126" s="897" t="s">
        <v>898</v>
      </c>
      <c r="D126" s="804">
        <v>45</v>
      </c>
      <c r="E126" s="804">
        <v>20</v>
      </c>
      <c r="F126" s="804">
        <v>5</v>
      </c>
      <c r="G126" s="804">
        <v>5</v>
      </c>
      <c r="H126" s="805">
        <v>10</v>
      </c>
    </row>
    <row r="127" spans="2:8" ht="20.25" customHeight="1" thickBot="1">
      <c r="B127" s="848"/>
      <c r="C127" s="898" t="s">
        <v>900</v>
      </c>
      <c r="D127" s="849">
        <f t="shared" ref="D127" si="0">SUM(D116:D126)</f>
        <v>52.25526</v>
      </c>
      <c r="E127" s="849">
        <f>SUM(E116:E126)</f>
        <v>49.365259999999992</v>
      </c>
      <c r="F127" s="849">
        <f t="shared" ref="F127:H127" si="1">SUM(F116:F126)</f>
        <v>47.97175</v>
      </c>
      <c r="G127" s="849">
        <f t="shared" si="1"/>
        <v>58.964839999999995</v>
      </c>
      <c r="H127" s="850">
        <f t="shared" si="1"/>
        <v>58.132060000000003</v>
      </c>
    </row>
    <row r="128" spans="2:8" ht="15" thickBot="1"/>
    <row r="129" spans="2:10">
      <c r="B129" s="675"/>
      <c r="C129" s="676"/>
      <c r="D129" s="676"/>
      <c r="E129" s="676"/>
      <c r="F129" s="676"/>
      <c r="G129" s="676"/>
      <c r="H129" s="677" t="s">
        <v>1257</v>
      </c>
      <c r="J129" s="677"/>
    </row>
    <row r="130" spans="2:10" ht="15">
      <c r="B130" s="786" t="s">
        <v>1258</v>
      </c>
      <c r="C130" s="759"/>
      <c r="D130" s="757"/>
      <c r="E130" s="757"/>
      <c r="F130" s="757"/>
      <c r="G130" s="757"/>
      <c r="H130" s="787"/>
    </row>
    <row r="131" spans="2:10">
      <c r="B131" s="680" t="s">
        <v>1242</v>
      </c>
      <c r="C131" s="759"/>
      <c r="D131" s="636"/>
      <c r="E131" s="636"/>
      <c r="F131" s="636"/>
      <c r="G131" s="636"/>
      <c r="H131" s="679"/>
    </row>
    <row r="132" spans="2:10">
      <c r="B132" s="681"/>
      <c r="C132" s="1258" t="s">
        <v>875</v>
      </c>
      <c r="D132" s="1258"/>
      <c r="E132" s="1258"/>
      <c r="F132" s="1258"/>
      <c r="G132" s="1258"/>
      <c r="H132" s="1270"/>
    </row>
    <row r="133" spans="2:10" ht="14.25" customHeight="1" thickBot="1">
      <c r="B133" s="788"/>
      <c r="C133" s="890" t="s">
        <v>171</v>
      </c>
      <c r="D133" s="791" t="str">
        <f>D6</f>
        <v xml:space="preserve">DVC </v>
      </c>
      <c r="E133" s="890"/>
      <c r="F133" s="890"/>
      <c r="G133" s="791" t="s">
        <v>127</v>
      </c>
      <c r="H133" s="792"/>
    </row>
    <row r="134" spans="2:10" ht="28.5">
      <c r="B134" s="832" t="s">
        <v>87</v>
      </c>
      <c r="C134" s="891" t="s">
        <v>128</v>
      </c>
      <c r="D134" s="833" t="s">
        <v>3</v>
      </c>
      <c r="E134" s="833" t="s">
        <v>4</v>
      </c>
      <c r="F134" s="833" t="s">
        <v>5</v>
      </c>
      <c r="G134" s="833" t="s">
        <v>6</v>
      </c>
      <c r="H134" s="892" t="s">
        <v>0</v>
      </c>
    </row>
    <row r="135" spans="2:10">
      <c r="B135" s="802">
        <v>1</v>
      </c>
      <c r="C135" s="649" t="s">
        <v>1259</v>
      </c>
      <c r="D135" s="804">
        <v>4.99437</v>
      </c>
      <c r="E135" s="804">
        <v>4.9478600000000004</v>
      </c>
      <c r="F135" s="804">
        <v>3.2026400000000002</v>
      </c>
      <c r="G135" s="804">
        <v>3.4487700000000001</v>
      </c>
      <c r="H135" s="805">
        <v>4.50359</v>
      </c>
    </row>
    <row r="136" spans="2:10">
      <c r="B136" s="802">
        <v>2</v>
      </c>
      <c r="C136" s="649" t="s">
        <v>1260</v>
      </c>
      <c r="D136" s="804">
        <v>26.886313599999998</v>
      </c>
      <c r="E136" s="804">
        <v>33.695165000000003</v>
      </c>
      <c r="F136" s="804">
        <v>33.781649000000002</v>
      </c>
      <c r="G136" s="804">
        <v>62.197108100000008</v>
      </c>
      <c r="H136" s="805">
        <v>82.851555700000006</v>
      </c>
    </row>
    <row r="137" spans="2:10" ht="15" thickBot="1">
      <c r="B137" s="851"/>
      <c r="C137" s="899" t="s">
        <v>227</v>
      </c>
      <c r="D137" s="852">
        <f>SUM(D135:D136)</f>
        <v>31.880683599999998</v>
      </c>
      <c r="E137" s="852">
        <f>SUM(E135:E136)</f>
        <v>38.643025000000002</v>
      </c>
      <c r="F137" s="852">
        <f>SUM(F135:F136)</f>
        <v>36.984289000000004</v>
      </c>
      <c r="G137" s="852">
        <f>SUM(G135:G136)</f>
        <v>65.645878100000004</v>
      </c>
      <c r="H137" s="853">
        <f>SUM(H135:H136)</f>
        <v>87.355145700000008</v>
      </c>
    </row>
    <row r="140" spans="2:10">
      <c r="G140" s="763"/>
      <c r="H140" s="763"/>
    </row>
  </sheetData>
  <mergeCells count="11">
    <mergeCell ref="B100:H100"/>
    <mergeCell ref="C5:H5"/>
    <mergeCell ref="B97:H97"/>
    <mergeCell ref="B98:H98"/>
    <mergeCell ref="B99:H99"/>
    <mergeCell ref="C132:H132"/>
    <mergeCell ref="B101:H101"/>
    <mergeCell ref="B102:H102"/>
    <mergeCell ref="B103:H103"/>
    <mergeCell ref="B104:H104"/>
    <mergeCell ref="C113:H113"/>
  </mergeCells>
  <printOptions horizontalCentered="1"/>
  <pageMargins left="0.11811023622047245" right="0.11811023622047245" top="0.39370078740157483" bottom="0.31496062992125984" header="0.31496062992125984" footer="0.31496062992125984"/>
  <pageSetup paperSize="5" scale="81" fitToHeight="2" orientation="portrait" horizontalDpi="300" verticalDpi="300" r:id="rId1"/>
  <headerFooter>
    <oddHeader>&amp;RPage &amp;P of &amp;N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141"/>
  <sheetViews>
    <sheetView topLeftCell="A115" workbookViewId="0">
      <selection activeCell="B106" sqref="B106"/>
    </sheetView>
  </sheetViews>
  <sheetFormatPr defaultRowHeight="14.25"/>
  <cols>
    <col min="1" max="1" width="8.28515625" style="634" customWidth="1"/>
    <col min="2" max="2" width="5.28515625" style="671" customWidth="1"/>
    <col min="3" max="3" width="47.140625" style="784" customWidth="1"/>
    <col min="4" max="6" width="12.42578125" style="634" bestFit="1" customWidth="1"/>
    <col min="7" max="7" width="13.42578125" style="634" customWidth="1"/>
    <col min="8" max="8" width="13.140625" style="634" customWidth="1"/>
    <col min="9" max="16384" width="9.140625" style="634"/>
  </cols>
  <sheetData>
    <row r="1" spans="2:9" ht="15" thickBot="1"/>
    <row r="2" spans="2:9" ht="14.25" customHeight="1">
      <c r="B2" s="675"/>
      <c r="C2" s="676"/>
      <c r="D2" s="676"/>
      <c r="E2" s="676"/>
      <c r="F2" s="676"/>
      <c r="G2" s="676"/>
      <c r="H2" s="835" t="s">
        <v>545</v>
      </c>
      <c r="I2" s="834"/>
    </row>
    <row r="3" spans="2:9" ht="14.25" customHeight="1">
      <c r="B3" s="678" t="s">
        <v>1261</v>
      </c>
      <c r="C3" s="759"/>
      <c r="D3" s="636"/>
      <c r="E3" s="636"/>
      <c r="F3" s="636"/>
      <c r="G3" s="636"/>
      <c r="H3" s="679"/>
    </row>
    <row r="4" spans="2:9" ht="14.25" customHeight="1">
      <c r="B4" s="680" t="s">
        <v>1242</v>
      </c>
      <c r="C4" s="759"/>
      <c r="D4" s="636"/>
      <c r="E4" s="636"/>
      <c r="F4" s="636"/>
      <c r="G4" s="636"/>
      <c r="H4" s="679"/>
    </row>
    <row r="5" spans="2:9" ht="14.25" customHeight="1">
      <c r="B5" s="681"/>
      <c r="C5" s="1263" t="s">
        <v>875</v>
      </c>
      <c r="D5" s="1263"/>
      <c r="E5" s="1263"/>
      <c r="F5" s="1263"/>
      <c r="G5" s="1263"/>
      <c r="H5" s="1264"/>
    </row>
    <row r="6" spans="2:9" ht="14.25" customHeight="1">
      <c r="B6" s="681"/>
      <c r="C6" s="760" t="s">
        <v>1243</v>
      </c>
      <c r="D6" s="641" t="s">
        <v>1244</v>
      </c>
      <c r="E6" s="642"/>
      <c r="F6" s="642"/>
      <c r="G6" s="642"/>
      <c r="H6" s="682"/>
    </row>
    <row r="7" spans="2:9" ht="15" customHeight="1">
      <c r="B7" s="681"/>
      <c r="C7" s="760"/>
      <c r="D7" s="1278"/>
      <c r="E7" s="1278"/>
      <c r="F7" s="640"/>
      <c r="G7" s="641" t="s">
        <v>127</v>
      </c>
      <c r="H7" s="682"/>
    </row>
    <row r="8" spans="2:9" s="645" customFormat="1" ht="28.5">
      <c r="B8" s="683" t="s">
        <v>87</v>
      </c>
      <c r="C8" s="644" t="s">
        <v>128</v>
      </c>
      <c r="D8" s="644" t="s">
        <v>3</v>
      </c>
      <c r="E8" s="644" t="s">
        <v>4</v>
      </c>
      <c r="F8" s="644" t="s">
        <v>5</v>
      </c>
      <c r="G8" s="644" t="s">
        <v>6</v>
      </c>
      <c r="H8" s="684" t="s">
        <v>0</v>
      </c>
    </row>
    <row r="9" spans="2:9" s="646" customFormat="1" ht="25.5" customHeight="1">
      <c r="B9" s="683">
        <v>1</v>
      </c>
      <c r="C9" s="644">
        <v>2</v>
      </c>
      <c r="D9" s="644">
        <v>3</v>
      </c>
      <c r="E9" s="644">
        <v>4</v>
      </c>
      <c r="F9" s="644">
        <v>5</v>
      </c>
      <c r="G9" s="644">
        <v>6</v>
      </c>
      <c r="H9" s="684">
        <v>7</v>
      </c>
    </row>
    <row r="10" spans="2:9">
      <c r="B10" s="836" t="s">
        <v>129</v>
      </c>
      <c r="C10" s="649" t="s">
        <v>1245</v>
      </c>
      <c r="D10" s="649"/>
      <c r="E10" s="649"/>
      <c r="F10" s="649"/>
      <c r="G10" s="649"/>
      <c r="H10" s="837"/>
    </row>
    <row r="11" spans="2:9">
      <c r="B11" s="836">
        <v>1</v>
      </c>
      <c r="C11" s="649" t="s">
        <v>1246</v>
      </c>
      <c r="D11" s="762">
        <v>131.18722</v>
      </c>
      <c r="E11" s="762">
        <v>111.82897869999999</v>
      </c>
      <c r="F11" s="762">
        <v>69.867019999999997</v>
      </c>
      <c r="G11" s="762">
        <v>47.066569999999999</v>
      </c>
      <c r="H11" s="838">
        <v>136.25776999999999</v>
      </c>
    </row>
    <row r="12" spans="2:9">
      <c r="B12" s="836">
        <v>2</v>
      </c>
      <c r="C12" s="649" t="s">
        <v>405</v>
      </c>
      <c r="D12" s="762">
        <v>10.378533199999998</v>
      </c>
      <c r="E12" s="762">
        <v>6.9001912000000001</v>
      </c>
      <c r="F12" s="762">
        <v>2.2391964</v>
      </c>
      <c r="G12" s="762">
        <v>11.253070300000001</v>
      </c>
      <c r="H12" s="838">
        <v>13.742152299999999</v>
      </c>
    </row>
    <row r="13" spans="2:9">
      <c r="B13" s="836">
        <v>3</v>
      </c>
      <c r="C13" s="649" t="s">
        <v>1247</v>
      </c>
      <c r="D13" s="762">
        <v>2.8489406000000002</v>
      </c>
      <c r="E13" s="762">
        <v>9.5521741999999996</v>
      </c>
      <c r="F13" s="762">
        <v>1.5398670000000001</v>
      </c>
      <c r="G13" s="762">
        <v>1.9796929999999999</v>
      </c>
      <c r="H13" s="838">
        <v>2.1549868000000001</v>
      </c>
    </row>
    <row r="14" spans="2:9">
      <c r="B14" s="836">
        <v>4</v>
      </c>
      <c r="C14" s="649" t="s">
        <v>409</v>
      </c>
      <c r="D14" s="762">
        <v>9.1466662999999997</v>
      </c>
      <c r="E14" s="762">
        <v>8.8679500000000004</v>
      </c>
      <c r="F14" s="762">
        <v>9.4743999999999993</v>
      </c>
      <c r="G14" s="762">
        <v>9.7965199999999992</v>
      </c>
      <c r="H14" s="838">
        <v>13.756349999999999</v>
      </c>
    </row>
    <row r="15" spans="2:9" ht="25.5">
      <c r="B15" s="836">
        <v>5</v>
      </c>
      <c r="C15" s="829" t="s">
        <v>411</v>
      </c>
      <c r="D15" s="762">
        <v>0</v>
      </c>
      <c r="E15" s="762">
        <v>0</v>
      </c>
      <c r="F15" s="762">
        <v>0</v>
      </c>
      <c r="G15" s="762">
        <v>0</v>
      </c>
      <c r="H15" s="838">
        <v>0</v>
      </c>
    </row>
    <row r="16" spans="2:9">
      <c r="B16" s="836">
        <v>6</v>
      </c>
      <c r="C16" s="649" t="s">
        <v>413</v>
      </c>
      <c r="D16" s="762">
        <v>0</v>
      </c>
      <c r="E16" s="762">
        <v>0</v>
      </c>
      <c r="F16" s="762">
        <v>0</v>
      </c>
      <c r="G16" s="762">
        <v>0</v>
      </c>
      <c r="H16" s="838">
        <v>0</v>
      </c>
    </row>
    <row r="17" spans="2:8">
      <c r="B17" s="836">
        <v>7</v>
      </c>
      <c r="C17" s="649" t="s">
        <v>156</v>
      </c>
      <c r="D17" s="762">
        <v>0</v>
      </c>
      <c r="E17" s="762">
        <v>0</v>
      </c>
      <c r="F17" s="762">
        <v>0</v>
      </c>
      <c r="G17" s="762">
        <v>0</v>
      </c>
      <c r="H17" s="838">
        <v>0</v>
      </c>
    </row>
    <row r="18" spans="2:8">
      <c r="B18" s="836">
        <v>8</v>
      </c>
      <c r="C18" s="649" t="s">
        <v>157</v>
      </c>
      <c r="D18" s="762">
        <v>0</v>
      </c>
      <c r="E18" s="762">
        <v>0</v>
      </c>
      <c r="F18" s="762">
        <v>0</v>
      </c>
      <c r="G18" s="762">
        <v>0</v>
      </c>
      <c r="H18" s="838">
        <v>0</v>
      </c>
    </row>
    <row r="19" spans="2:8">
      <c r="B19" s="836">
        <v>9</v>
      </c>
      <c r="C19" s="649" t="s">
        <v>416</v>
      </c>
      <c r="D19" s="762">
        <v>0</v>
      </c>
      <c r="E19" s="762">
        <v>0</v>
      </c>
      <c r="F19" s="762">
        <v>0</v>
      </c>
      <c r="G19" s="762">
        <v>0</v>
      </c>
      <c r="H19" s="838">
        <v>0</v>
      </c>
    </row>
    <row r="20" spans="2:8">
      <c r="B20" s="836"/>
      <c r="C20" s="765" t="s">
        <v>1248</v>
      </c>
      <c r="D20" s="764">
        <f>SUM(D11:D19)</f>
        <v>153.56136009999997</v>
      </c>
      <c r="E20" s="764">
        <f>SUM(E11:E19)</f>
        <v>137.14929409999999</v>
      </c>
      <c r="F20" s="764">
        <f>SUM(F11:F19)</f>
        <v>83.120483399999998</v>
      </c>
      <c r="G20" s="764">
        <f>SUM(G11:G19)</f>
        <v>70.095853300000002</v>
      </c>
      <c r="H20" s="839">
        <f>SUM(H11:H19)</f>
        <v>165.91125909999997</v>
      </c>
    </row>
    <row r="21" spans="2:8">
      <c r="B21" s="836">
        <v>2</v>
      </c>
      <c r="C21" s="649" t="s">
        <v>1249</v>
      </c>
      <c r="D21" s="762"/>
      <c r="E21" s="762"/>
      <c r="F21" s="762"/>
      <c r="G21" s="762"/>
      <c r="H21" s="838"/>
    </row>
    <row r="22" spans="2:8">
      <c r="B22" s="836">
        <v>1</v>
      </c>
      <c r="C22" s="649" t="s">
        <v>133</v>
      </c>
      <c r="D22" s="762">
        <v>0.23588000000000001</v>
      </c>
      <c r="E22" s="762">
        <v>0.24034</v>
      </c>
      <c r="F22" s="762">
        <v>0.92681000000000002</v>
      </c>
      <c r="G22" s="762">
        <v>0.44263000000000002</v>
      </c>
      <c r="H22" s="838">
        <v>0.48573</v>
      </c>
    </row>
    <row r="23" spans="2:8">
      <c r="B23" s="836">
        <v>2</v>
      </c>
      <c r="C23" s="649" t="s">
        <v>1250</v>
      </c>
      <c r="D23" s="762">
        <v>8.3899999999999999E-3</v>
      </c>
      <c r="E23" s="762">
        <v>0</v>
      </c>
      <c r="F23" s="762">
        <v>0</v>
      </c>
      <c r="G23" s="762">
        <v>0</v>
      </c>
      <c r="H23" s="838">
        <v>0</v>
      </c>
    </row>
    <row r="24" spans="2:8">
      <c r="B24" s="836">
        <v>3</v>
      </c>
      <c r="C24" s="649" t="s">
        <v>391</v>
      </c>
      <c r="D24" s="762">
        <v>0</v>
      </c>
      <c r="E24" s="762">
        <v>0</v>
      </c>
      <c r="F24" s="762">
        <v>0</v>
      </c>
      <c r="G24" s="762">
        <v>0</v>
      </c>
      <c r="H24" s="838">
        <v>0</v>
      </c>
    </row>
    <row r="25" spans="2:8">
      <c r="B25" s="836">
        <v>4</v>
      </c>
      <c r="C25" s="649" t="s">
        <v>420</v>
      </c>
      <c r="D25" s="762">
        <v>0</v>
      </c>
      <c r="E25" s="762">
        <v>0</v>
      </c>
      <c r="F25" s="762">
        <v>0</v>
      </c>
      <c r="G25" s="762">
        <v>0</v>
      </c>
      <c r="H25" s="838">
        <v>0</v>
      </c>
    </row>
    <row r="26" spans="2:8">
      <c r="B26" s="836">
        <v>5</v>
      </c>
      <c r="C26" s="649" t="s">
        <v>139</v>
      </c>
      <c r="D26" s="762">
        <v>2.9062999999999999</v>
      </c>
      <c r="E26" s="762">
        <v>4.9675000000000002</v>
      </c>
      <c r="F26" s="762">
        <v>3.3694500000000001</v>
      </c>
      <c r="G26" s="762">
        <v>4.0928300000000002</v>
      </c>
      <c r="H26" s="838">
        <v>6.98468</v>
      </c>
    </row>
    <row r="27" spans="2:8">
      <c r="B27" s="836">
        <v>6</v>
      </c>
      <c r="C27" s="649" t="s">
        <v>140</v>
      </c>
      <c r="D27" s="762">
        <v>8.2888400000000004</v>
      </c>
      <c r="E27" s="762">
        <v>7.3341599999999998</v>
      </c>
      <c r="F27" s="762">
        <v>6.0170000000000003</v>
      </c>
      <c r="G27" s="762">
        <v>5.8590900000000001</v>
      </c>
      <c r="H27" s="838">
        <v>5.6648399999999999</v>
      </c>
    </row>
    <row r="28" spans="2:8">
      <c r="B28" s="836">
        <v>7</v>
      </c>
      <c r="C28" s="649" t="s">
        <v>1251</v>
      </c>
      <c r="D28" s="762">
        <v>0</v>
      </c>
      <c r="E28" s="762">
        <v>0</v>
      </c>
      <c r="F28" s="762">
        <v>0</v>
      </c>
      <c r="G28" s="762">
        <v>0</v>
      </c>
      <c r="H28" s="838">
        <v>0</v>
      </c>
    </row>
    <row r="29" spans="2:8">
      <c r="B29" s="836">
        <v>8</v>
      </c>
      <c r="C29" s="649" t="s">
        <v>142</v>
      </c>
      <c r="D29" s="762">
        <v>0</v>
      </c>
      <c r="E29" s="762">
        <v>0</v>
      </c>
      <c r="F29" s="762">
        <v>0</v>
      </c>
      <c r="G29" s="762">
        <v>0</v>
      </c>
      <c r="H29" s="838">
        <v>0</v>
      </c>
    </row>
    <row r="30" spans="2:8">
      <c r="B30" s="836">
        <v>9</v>
      </c>
      <c r="C30" s="649" t="s">
        <v>426</v>
      </c>
      <c r="D30" s="762">
        <v>4.4209999999999999E-2</v>
      </c>
      <c r="E30" s="762">
        <v>4.8980000000000003E-2</v>
      </c>
      <c r="F30" s="762">
        <v>6.6089999999999996E-2</v>
      </c>
      <c r="G30" s="762">
        <v>4.734E-2</v>
      </c>
      <c r="H30" s="838">
        <v>5.5899999999999998E-2</v>
      </c>
    </row>
    <row r="31" spans="2:8">
      <c r="B31" s="836">
        <v>10</v>
      </c>
      <c r="C31" s="649" t="s">
        <v>428</v>
      </c>
      <c r="D31" s="762">
        <v>0</v>
      </c>
      <c r="E31" s="762">
        <v>0</v>
      </c>
      <c r="F31" s="762">
        <v>0</v>
      </c>
      <c r="G31" s="762">
        <v>0</v>
      </c>
      <c r="H31" s="838">
        <v>0</v>
      </c>
    </row>
    <row r="32" spans="2:8">
      <c r="B32" s="836">
        <v>11</v>
      </c>
      <c r="C32" s="649" t="s">
        <v>430</v>
      </c>
      <c r="D32" s="762">
        <v>0</v>
      </c>
      <c r="E32" s="762">
        <v>0</v>
      </c>
      <c r="F32" s="762">
        <v>0</v>
      </c>
      <c r="G32" s="762">
        <v>0</v>
      </c>
      <c r="H32" s="838">
        <v>0</v>
      </c>
    </row>
    <row r="33" spans="2:8">
      <c r="B33" s="836">
        <v>12</v>
      </c>
      <c r="C33" s="649" t="s">
        <v>432</v>
      </c>
      <c r="D33" s="762">
        <v>0</v>
      </c>
      <c r="E33" s="762">
        <v>0</v>
      </c>
      <c r="F33" s="762">
        <v>0</v>
      </c>
      <c r="G33" s="762">
        <v>0</v>
      </c>
      <c r="H33" s="838">
        <v>0</v>
      </c>
    </row>
    <row r="34" spans="2:8" ht="28.5">
      <c r="B34" s="836">
        <v>13</v>
      </c>
      <c r="C34" s="649" t="s">
        <v>434</v>
      </c>
      <c r="D34" s="762">
        <v>0</v>
      </c>
      <c r="E34" s="762">
        <v>0</v>
      </c>
      <c r="F34" s="762">
        <v>0</v>
      </c>
      <c r="G34" s="762">
        <v>0</v>
      </c>
      <c r="H34" s="838">
        <v>0</v>
      </c>
    </row>
    <row r="35" spans="2:8">
      <c r="B35" s="836">
        <v>14</v>
      </c>
      <c r="C35" s="649" t="s">
        <v>143</v>
      </c>
      <c r="D35" s="762">
        <v>0</v>
      </c>
      <c r="E35" s="762">
        <v>0</v>
      </c>
      <c r="F35" s="762">
        <v>0</v>
      </c>
      <c r="G35" s="762">
        <v>0</v>
      </c>
      <c r="H35" s="838">
        <v>0</v>
      </c>
    </row>
    <row r="36" spans="2:8">
      <c r="B36" s="836">
        <v>15</v>
      </c>
      <c r="C36" s="649" t="s">
        <v>144</v>
      </c>
      <c r="D36" s="762">
        <v>0.10513</v>
      </c>
      <c r="E36" s="762">
        <v>0.12118</v>
      </c>
      <c r="F36" s="762">
        <v>8.9980000000000004E-2</v>
      </c>
      <c r="G36" s="762">
        <v>7.4200000000000002E-2</v>
      </c>
      <c r="H36" s="838">
        <v>7.0110000000000006E-2</v>
      </c>
    </row>
    <row r="37" spans="2:8">
      <c r="B37" s="836">
        <v>16</v>
      </c>
      <c r="C37" s="649" t="s">
        <v>145</v>
      </c>
      <c r="D37" s="762">
        <v>0</v>
      </c>
      <c r="E37" s="762">
        <v>0</v>
      </c>
      <c r="F37" s="762">
        <v>0</v>
      </c>
      <c r="G37" s="762">
        <v>0</v>
      </c>
      <c r="H37" s="838">
        <v>0</v>
      </c>
    </row>
    <row r="38" spans="2:8">
      <c r="B38" s="836">
        <v>17</v>
      </c>
      <c r="C38" s="649" t="s">
        <v>442</v>
      </c>
      <c r="D38" s="762">
        <v>0</v>
      </c>
      <c r="E38" s="762">
        <v>0</v>
      </c>
      <c r="F38" s="762">
        <v>0</v>
      </c>
      <c r="G38" s="762">
        <v>0</v>
      </c>
      <c r="H38" s="838">
        <v>0</v>
      </c>
    </row>
    <row r="39" spans="2:8">
      <c r="B39" s="836">
        <v>18</v>
      </c>
      <c r="C39" s="649" t="s">
        <v>444</v>
      </c>
      <c r="D39" s="762">
        <v>0</v>
      </c>
      <c r="E39" s="762">
        <v>0</v>
      </c>
      <c r="F39" s="762">
        <v>0</v>
      </c>
      <c r="G39" s="762">
        <v>0</v>
      </c>
      <c r="H39" s="838">
        <v>0</v>
      </c>
    </row>
    <row r="40" spans="2:8" ht="28.5">
      <c r="B40" s="836">
        <v>19</v>
      </c>
      <c r="C40" s="649" t="s">
        <v>446</v>
      </c>
      <c r="D40" s="762">
        <v>0</v>
      </c>
      <c r="E40" s="762">
        <v>0</v>
      </c>
      <c r="F40" s="762">
        <v>0</v>
      </c>
      <c r="G40" s="762">
        <v>0</v>
      </c>
      <c r="H40" s="838">
        <v>0</v>
      </c>
    </row>
    <row r="41" spans="2:8">
      <c r="B41" s="836">
        <v>20</v>
      </c>
      <c r="C41" s="649" t="s">
        <v>448</v>
      </c>
      <c r="D41" s="762">
        <v>0.85111999999999999</v>
      </c>
      <c r="E41" s="762">
        <v>0.72468999999999995</v>
      </c>
      <c r="F41" s="762">
        <v>0.61714000000000002</v>
      </c>
      <c r="G41" s="762">
        <v>0.80266000000000004</v>
      </c>
      <c r="H41" s="838">
        <v>0.71713000000000005</v>
      </c>
    </row>
    <row r="42" spans="2:8" ht="28.5">
      <c r="B42" s="836">
        <v>21</v>
      </c>
      <c r="C42" s="649" t="s">
        <v>450</v>
      </c>
      <c r="D42" s="762">
        <v>0</v>
      </c>
      <c r="E42" s="762">
        <v>0</v>
      </c>
      <c r="F42" s="762">
        <v>0</v>
      </c>
      <c r="G42" s="762">
        <v>0</v>
      </c>
      <c r="H42" s="838">
        <v>0</v>
      </c>
    </row>
    <row r="43" spans="2:8">
      <c r="B43" s="836">
        <v>22</v>
      </c>
      <c r="C43" s="649" t="s">
        <v>452</v>
      </c>
      <c r="D43" s="762">
        <v>0</v>
      </c>
      <c r="E43" s="762">
        <v>0</v>
      </c>
      <c r="F43" s="762">
        <v>0</v>
      </c>
      <c r="G43" s="762">
        <v>0</v>
      </c>
      <c r="H43" s="838">
        <v>0</v>
      </c>
    </row>
    <row r="44" spans="2:8">
      <c r="B44" s="836">
        <v>23</v>
      </c>
      <c r="C44" s="649" t="s">
        <v>454</v>
      </c>
      <c r="D44" s="762">
        <v>0.10596999999999999</v>
      </c>
      <c r="E44" s="762">
        <v>0.14355999999999999</v>
      </c>
      <c r="F44" s="762">
        <v>0.10302</v>
      </c>
      <c r="G44" s="762">
        <v>8.0000000000000004E-4</v>
      </c>
      <c r="H44" s="838">
        <v>3.8300000000000001E-2</v>
      </c>
    </row>
    <row r="45" spans="2:8">
      <c r="B45" s="836">
        <v>24</v>
      </c>
      <c r="C45" s="649" t="s">
        <v>456</v>
      </c>
      <c r="D45" s="762">
        <v>0</v>
      </c>
      <c r="E45" s="762">
        <v>0</v>
      </c>
      <c r="F45" s="762">
        <v>0</v>
      </c>
      <c r="G45" s="762">
        <v>0</v>
      </c>
      <c r="H45" s="838">
        <v>0</v>
      </c>
    </row>
    <row r="46" spans="2:8">
      <c r="B46" s="836">
        <v>25</v>
      </c>
      <c r="C46" s="649" t="s">
        <v>458</v>
      </c>
      <c r="D46" s="762">
        <v>0</v>
      </c>
      <c r="E46" s="762">
        <v>0</v>
      </c>
      <c r="F46" s="762">
        <v>0</v>
      </c>
      <c r="G46" s="762">
        <v>0</v>
      </c>
      <c r="H46" s="838">
        <v>0</v>
      </c>
    </row>
    <row r="47" spans="2:8">
      <c r="B47" s="836">
        <v>26</v>
      </c>
      <c r="C47" s="649" t="s">
        <v>460</v>
      </c>
      <c r="D47" s="762">
        <v>0</v>
      </c>
      <c r="E47" s="762">
        <v>0</v>
      </c>
      <c r="F47" s="762">
        <v>0</v>
      </c>
      <c r="G47" s="762">
        <v>0</v>
      </c>
      <c r="H47" s="838">
        <v>0</v>
      </c>
    </row>
    <row r="48" spans="2:8">
      <c r="B48" s="836">
        <v>27</v>
      </c>
      <c r="C48" s="649" t="s">
        <v>157</v>
      </c>
      <c r="D48" s="762">
        <v>0</v>
      </c>
      <c r="E48" s="762">
        <v>0</v>
      </c>
      <c r="F48" s="762">
        <v>0</v>
      </c>
      <c r="G48" s="762">
        <v>0</v>
      </c>
      <c r="H48" s="838">
        <v>0</v>
      </c>
    </row>
    <row r="49" spans="2:8">
      <c r="B49" s="836">
        <v>28</v>
      </c>
      <c r="C49" s="649" t="s">
        <v>463</v>
      </c>
      <c r="D49" s="762">
        <v>2.3309600000000001</v>
      </c>
      <c r="E49" s="762">
        <v>1.8141</v>
      </c>
      <c r="F49" s="762">
        <v>1.7182999999999999</v>
      </c>
      <c r="G49" s="762">
        <v>4.3812499999999996</v>
      </c>
      <c r="H49" s="838">
        <v>5.0518900000000002</v>
      </c>
    </row>
    <row r="50" spans="2:8" ht="28.5">
      <c r="B50" s="836"/>
      <c r="C50" s="765" t="s">
        <v>1252</v>
      </c>
      <c r="D50" s="764">
        <f>SUM(D22:D49)</f>
        <v>14.876799999999999</v>
      </c>
      <c r="E50" s="764">
        <f>SUM(E22:E49)</f>
        <v>15.394510000000002</v>
      </c>
      <c r="F50" s="764">
        <f>SUM(F22:F49)</f>
        <v>12.907790000000002</v>
      </c>
      <c r="G50" s="764">
        <f>SUM(G22:G49)</f>
        <v>15.700799999999999</v>
      </c>
      <c r="H50" s="839">
        <f>SUM(H22:H49)</f>
        <v>19.068579999999997</v>
      </c>
    </row>
    <row r="51" spans="2:8">
      <c r="B51" s="836">
        <v>7</v>
      </c>
      <c r="C51" s="765" t="s">
        <v>147</v>
      </c>
      <c r="D51" s="762"/>
      <c r="E51" s="762"/>
      <c r="F51" s="762"/>
      <c r="G51" s="762"/>
      <c r="H51" s="838"/>
    </row>
    <row r="52" spans="2:8">
      <c r="B52" s="836">
        <v>1</v>
      </c>
      <c r="C52" s="649" t="s">
        <v>148</v>
      </c>
      <c r="D52" s="762">
        <v>754.25533370000005</v>
      </c>
      <c r="E52" s="762">
        <v>703.8261</v>
      </c>
      <c r="F52" s="762">
        <v>783.03868</v>
      </c>
      <c r="G52" s="762">
        <v>1016.874</v>
      </c>
      <c r="H52" s="838">
        <v>1034.8878099999999</v>
      </c>
    </row>
    <row r="53" spans="2:8">
      <c r="B53" s="836">
        <v>2</v>
      </c>
      <c r="C53" s="649" t="s">
        <v>149</v>
      </c>
      <c r="D53" s="764">
        <f>SUM(D54:D60)</f>
        <v>216.35492118907212</v>
      </c>
      <c r="E53" s="764">
        <f>SUM(E54:E60)</f>
        <v>374.47299981056989</v>
      </c>
      <c r="F53" s="764">
        <f>SUM(F54:F60)</f>
        <v>144.50259608484509</v>
      </c>
      <c r="G53" s="764">
        <f>SUM(G54:G60)</f>
        <v>378.67052105570139</v>
      </c>
      <c r="H53" s="839">
        <f>SUM(H54:H60)</f>
        <v>407.99330096308705</v>
      </c>
    </row>
    <row r="54" spans="2:8">
      <c r="B54" s="836"/>
      <c r="C54" s="649" t="s">
        <v>468</v>
      </c>
      <c r="D54" s="762">
        <v>8.5088899999999992</v>
      </c>
      <c r="E54" s="762">
        <v>12.892530000000001</v>
      </c>
      <c r="F54" s="762">
        <v>14.399620000000001</v>
      </c>
      <c r="G54" s="762">
        <v>18.392399999999999</v>
      </c>
      <c r="H54" s="838">
        <v>20.02214</v>
      </c>
    </row>
    <row r="55" spans="2:8">
      <c r="B55" s="836"/>
      <c r="C55" s="649" t="s">
        <v>515</v>
      </c>
      <c r="D55" s="762">
        <v>0</v>
      </c>
      <c r="E55" s="762">
        <v>0</v>
      </c>
      <c r="F55" s="762">
        <v>0</v>
      </c>
      <c r="G55" s="762">
        <v>0</v>
      </c>
      <c r="H55" s="838">
        <v>0</v>
      </c>
    </row>
    <row r="56" spans="2:8">
      <c r="B56" s="836"/>
      <c r="C56" s="649" t="s">
        <v>1253</v>
      </c>
      <c r="D56" s="762">
        <v>186.79745118907212</v>
      </c>
      <c r="E56" s="762">
        <v>333.13345981056989</v>
      </c>
      <c r="F56" s="762">
        <v>116.23410608484507</v>
      </c>
      <c r="G56" s="762">
        <v>338.73394105570139</v>
      </c>
      <c r="H56" s="838">
        <v>368.32288096308707</v>
      </c>
    </row>
    <row r="57" spans="2:8">
      <c r="B57" s="836"/>
      <c r="C57" s="649" t="s">
        <v>469</v>
      </c>
      <c r="D57" s="762">
        <v>21.036580000000001</v>
      </c>
      <c r="E57" s="762">
        <v>28.42501</v>
      </c>
      <c r="F57" s="762">
        <v>13.772869999999999</v>
      </c>
      <c r="G57" s="762">
        <v>21.45918</v>
      </c>
      <c r="H57" s="838">
        <v>19.341280000000001</v>
      </c>
    </row>
    <row r="58" spans="2:8">
      <c r="B58" s="836"/>
      <c r="C58" s="649" t="s">
        <v>470</v>
      </c>
      <c r="D58" s="762">
        <v>0</v>
      </c>
      <c r="E58" s="762">
        <v>0</v>
      </c>
      <c r="F58" s="762">
        <v>0</v>
      </c>
      <c r="G58" s="762">
        <v>0</v>
      </c>
      <c r="H58" s="838">
        <v>0</v>
      </c>
    </row>
    <row r="59" spans="2:8">
      <c r="B59" s="836"/>
      <c r="C59" s="649" t="s">
        <v>516</v>
      </c>
      <c r="D59" s="762">
        <v>0</v>
      </c>
      <c r="E59" s="762">
        <v>0</v>
      </c>
      <c r="F59" s="762">
        <v>0</v>
      </c>
      <c r="G59" s="762">
        <v>0</v>
      </c>
      <c r="H59" s="838">
        <v>0</v>
      </c>
    </row>
    <row r="60" spans="2:8">
      <c r="B60" s="836"/>
      <c r="C60" s="649" t="s">
        <v>471</v>
      </c>
      <c r="D60" s="762">
        <v>1.2E-2</v>
      </c>
      <c r="E60" s="762">
        <v>2.1999999999999999E-2</v>
      </c>
      <c r="F60" s="762">
        <v>9.6000000000000002E-2</v>
      </c>
      <c r="G60" s="762">
        <v>8.5000000000000006E-2</v>
      </c>
      <c r="H60" s="838">
        <v>0.307</v>
      </c>
    </row>
    <row r="61" spans="2:8">
      <c r="B61" s="836">
        <v>3</v>
      </c>
      <c r="C61" s="649" t="s">
        <v>150</v>
      </c>
      <c r="D61" s="762">
        <v>0</v>
      </c>
      <c r="E61" s="762">
        <v>0</v>
      </c>
      <c r="F61" s="762">
        <v>0</v>
      </c>
      <c r="G61" s="762">
        <v>0</v>
      </c>
      <c r="H61" s="838">
        <v>0</v>
      </c>
    </row>
    <row r="62" spans="2:8">
      <c r="B62" s="836">
        <v>4</v>
      </c>
      <c r="C62" s="649" t="s">
        <v>151</v>
      </c>
      <c r="D62" s="762">
        <v>0</v>
      </c>
      <c r="E62" s="762">
        <v>0</v>
      </c>
      <c r="F62" s="762">
        <v>0</v>
      </c>
      <c r="G62" s="762">
        <v>0</v>
      </c>
      <c r="H62" s="838">
        <v>0</v>
      </c>
    </row>
    <row r="63" spans="2:8">
      <c r="B63" s="836">
        <v>5</v>
      </c>
      <c r="C63" s="649" t="s">
        <v>152</v>
      </c>
      <c r="D63" s="762">
        <v>12.240970000000001</v>
      </c>
      <c r="E63" s="762">
        <v>15.426640000000001</v>
      </c>
      <c r="F63" s="762">
        <v>14.725</v>
      </c>
      <c r="G63" s="762">
        <v>20.07</v>
      </c>
      <c r="H63" s="838">
        <v>17.7</v>
      </c>
    </row>
    <row r="64" spans="2:8">
      <c r="B64" s="836">
        <v>6</v>
      </c>
      <c r="C64" s="649" t="s">
        <v>153</v>
      </c>
      <c r="D64" s="762">
        <v>0</v>
      </c>
      <c r="E64" s="762">
        <v>0</v>
      </c>
      <c r="F64" s="762">
        <v>0</v>
      </c>
      <c r="G64" s="762">
        <v>0</v>
      </c>
      <c r="H64" s="838">
        <v>0</v>
      </c>
    </row>
    <row r="65" spans="2:8">
      <c r="B65" s="836">
        <v>7</v>
      </c>
      <c r="C65" s="649" t="s">
        <v>1254</v>
      </c>
      <c r="D65" s="762">
        <v>0</v>
      </c>
      <c r="E65" s="762">
        <v>0</v>
      </c>
      <c r="F65" s="762">
        <v>0</v>
      </c>
      <c r="G65" s="762">
        <v>0</v>
      </c>
      <c r="H65" s="838">
        <v>0</v>
      </c>
    </row>
    <row r="66" spans="2:8">
      <c r="B66" s="836">
        <v>8</v>
      </c>
      <c r="C66" s="649" t="s">
        <v>473</v>
      </c>
      <c r="D66" s="762">
        <v>0</v>
      </c>
      <c r="E66" s="762">
        <v>0</v>
      </c>
      <c r="F66" s="762">
        <v>0</v>
      </c>
      <c r="G66" s="762">
        <v>0</v>
      </c>
      <c r="H66" s="838">
        <v>0</v>
      </c>
    </row>
    <row r="67" spans="2:8" ht="28.5">
      <c r="B67" s="836">
        <v>9</v>
      </c>
      <c r="C67" s="649" t="s">
        <v>474</v>
      </c>
      <c r="D67" s="762">
        <v>0</v>
      </c>
      <c r="E67" s="762">
        <v>0</v>
      </c>
      <c r="F67" s="762">
        <v>0</v>
      </c>
      <c r="G67" s="762">
        <v>0</v>
      </c>
      <c r="H67" s="838">
        <v>0</v>
      </c>
    </row>
    <row r="68" spans="2:8">
      <c r="B68" s="836"/>
      <c r="C68" s="765" t="s">
        <v>154</v>
      </c>
      <c r="D68" s="764">
        <f>SUM(D61:D67)+D52+D53</f>
        <v>982.85122488907211</v>
      </c>
      <c r="E68" s="764">
        <f>SUM(E61:E67)+E52+E53</f>
        <v>1093.7257398105698</v>
      </c>
      <c r="F68" s="764">
        <f>SUM(F61:F67)+F52+F53</f>
        <v>942.26627608484512</v>
      </c>
      <c r="G68" s="764">
        <f>SUM(G61:G67)+G52+G53</f>
        <v>1415.6145210557013</v>
      </c>
      <c r="H68" s="839">
        <f>SUM(H61:H67)+H52+H53</f>
        <v>1460.581110963087</v>
      </c>
    </row>
    <row r="69" spans="2:8" ht="42.75">
      <c r="B69" s="836">
        <v>4</v>
      </c>
      <c r="C69" s="649" t="s">
        <v>476</v>
      </c>
      <c r="D69" s="762">
        <v>0</v>
      </c>
      <c r="E69" s="762">
        <v>0</v>
      </c>
      <c r="F69" s="762">
        <v>0</v>
      </c>
      <c r="G69" s="762">
        <v>0</v>
      </c>
      <c r="H69" s="838">
        <v>0</v>
      </c>
    </row>
    <row r="70" spans="2:8">
      <c r="B70" s="836">
        <v>5</v>
      </c>
      <c r="C70" s="649" t="s">
        <v>477</v>
      </c>
      <c r="D70" s="762">
        <v>0</v>
      </c>
      <c r="E70" s="762">
        <v>0</v>
      </c>
      <c r="F70" s="762">
        <v>0</v>
      </c>
      <c r="G70" s="762">
        <v>0</v>
      </c>
      <c r="H70" s="838">
        <v>0</v>
      </c>
    </row>
    <row r="71" spans="2:8">
      <c r="B71" s="836">
        <v>6</v>
      </c>
      <c r="C71" s="649" t="s">
        <v>478</v>
      </c>
      <c r="D71" s="762">
        <v>0</v>
      </c>
      <c r="E71" s="762">
        <v>0</v>
      </c>
      <c r="F71" s="762">
        <v>0</v>
      </c>
      <c r="G71" s="762">
        <v>0</v>
      </c>
      <c r="H71" s="838">
        <v>0</v>
      </c>
    </row>
    <row r="72" spans="2:8" ht="28.5">
      <c r="B72" s="836">
        <v>7</v>
      </c>
      <c r="C72" s="649" t="s">
        <v>479</v>
      </c>
      <c r="D72" s="762">
        <v>0</v>
      </c>
      <c r="E72" s="762">
        <v>0</v>
      </c>
      <c r="F72" s="762">
        <v>0</v>
      </c>
      <c r="G72" s="762">
        <v>0</v>
      </c>
      <c r="H72" s="838">
        <v>0</v>
      </c>
    </row>
    <row r="73" spans="2:8">
      <c r="B73" s="836">
        <v>8</v>
      </c>
      <c r="C73" s="649" t="s">
        <v>158</v>
      </c>
      <c r="D73" s="762">
        <v>366.14312551740858</v>
      </c>
      <c r="E73" s="762">
        <v>347.54222073514092</v>
      </c>
      <c r="F73" s="762">
        <v>397.45047495063812</v>
      </c>
      <c r="G73" s="762">
        <v>391.14003518338188</v>
      </c>
      <c r="H73" s="838">
        <v>502.190129734018</v>
      </c>
    </row>
    <row r="74" spans="2:8">
      <c r="B74" s="836"/>
      <c r="C74" s="649" t="s">
        <v>480</v>
      </c>
      <c r="D74" s="762">
        <v>366.14312551740858</v>
      </c>
      <c r="E74" s="762">
        <v>347.54222073514092</v>
      </c>
      <c r="F74" s="762">
        <v>397.45047495063812</v>
      </c>
      <c r="G74" s="762">
        <v>391.14003518338188</v>
      </c>
      <c r="H74" s="838">
        <v>502.190129734018</v>
      </c>
    </row>
    <row r="75" spans="2:8">
      <c r="B75" s="836"/>
      <c r="C75" s="649" t="s">
        <v>481</v>
      </c>
      <c r="D75" s="762">
        <v>0</v>
      </c>
      <c r="E75" s="762">
        <v>0</v>
      </c>
      <c r="F75" s="762">
        <v>0</v>
      </c>
      <c r="G75" s="762">
        <v>0</v>
      </c>
      <c r="H75" s="838">
        <v>0</v>
      </c>
    </row>
    <row r="76" spans="2:8">
      <c r="B76" s="836"/>
      <c r="C76" s="649" t="s">
        <v>482</v>
      </c>
      <c r="D76" s="762">
        <v>0</v>
      </c>
      <c r="E76" s="762">
        <v>0</v>
      </c>
      <c r="F76" s="762">
        <v>0</v>
      </c>
      <c r="G76" s="762">
        <v>0</v>
      </c>
      <c r="H76" s="838">
        <v>0</v>
      </c>
    </row>
    <row r="77" spans="2:8">
      <c r="B77" s="836"/>
      <c r="C77" s="649" t="s">
        <v>483</v>
      </c>
      <c r="D77" s="762">
        <v>0</v>
      </c>
      <c r="E77" s="762">
        <v>0</v>
      </c>
      <c r="F77" s="762">
        <v>0</v>
      </c>
      <c r="G77" s="762">
        <v>0</v>
      </c>
      <c r="H77" s="838">
        <v>0</v>
      </c>
    </row>
    <row r="78" spans="2:8">
      <c r="B78" s="836"/>
      <c r="C78" s="649" t="s">
        <v>484</v>
      </c>
      <c r="D78" s="762">
        <v>0</v>
      </c>
      <c r="E78" s="762">
        <v>0</v>
      </c>
      <c r="F78" s="762">
        <v>0</v>
      </c>
      <c r="G78" s="762">
        <v>0</v>
      </c>
      <c r="H78" s="838">
        <v>0</v>
      </c>
    </row>
    <row r="79" spans="2:8">
      <c r="B79" s="836"/>
      <c r="C79" s="649" t="s">
        <v>485</v>
      </c>
      <c r="D79" s="762">
        <v>0</v>
      </c>
      <c r="E79" s="762">
        <v>0</v>
      </c>
      <c r="F79" s="762">
        <v>0</v>
      </c>
      <c r="G79" s="762">
        <v>0</v>
      </c>
      <c r="H79" s="838">
        <v>0</v>
      </c>
    </row>
    <row r="80" spans="2:8">
      <c r="B80" s="836">
        <v>9</v>
      </c>
      <c r="C80" s="649" t="s">
        <v>486</v>
      </c>
      <c r="D80" s="762">
        <v>0</v>
      </c>
      <c r="E80" s="762">
        <v>0</v>
      </c>
      <c r="F80" s="762">
        <v>0</v>
      </c>
      <c r="G80" s="762">
        <v>0</v>
      </c>
      <c r="H80" s="838">
        <v>0</v>
      </c>
    </row>
    <row r="81" spans="2:8">
      <c r="B81" s="836">
        <v>10</v>
      </c>
      <c r="C81" s="649" t="s">
        <v>1308</v>
      </c>
      <c r="D81" s="762">
        <v>10.941458696163274</v>
      </c>
      <c r="E81" s="762">
        <v>10.634191453930857</v>
      </c>
      <c r="F81" s="762">
        <v>12.125146282015136</v>
      </c>
      <c r="G81" s="762">
        <v>17.107201755447498</v>
      </c>
      <c r="H81" s="838">
        <v>12.084712461299169</v>
      </c>
    </row>
    <row r="82" spans="2:8">
      <c r="B82" s="683"/>
      <c r="C82" s="765" t="s">
        <v>1255</v>
      </c>
      <c r="D82" s="651">
        <f>D81+D80+D73+D72+D71+D70+D69+D68+D50+D20</f>
        <v>1528.373969202644</v>
      </c>
      <c r="E82" s="651">
        <f>E81+E80+E73+E72+E71+E70+E69+E68+E50+E20</f>
        <v>1604.4459560996415</v>
      </c>
      <c r="F82" s="651">
        <f>F81+F80+F73+F72+F71+F70+F69+F68+F50+F20</f>
        <v>1447.8701707174985</v>
      </c>
      <c r="G82" s="651">
        <f>G81+G80+G73+G72+G71+G70+G69+G68+G50+G20</f>
        <v>1909.6584112945309</v>
      </c>
      <c r="H82" s="840">
        <f>H81+H80+H73+H72+H71+H70+H69+H68+H50+H20</f>
        <v>2159.8357922584041</v>
      </c>
    </row>
    <row r="83" spans="2:8">
      <c r="B83" s="836">
        <v>11</v>
      </c>
      <c r="C83" s="649" t="s">
        <v>489</v>
      </c>
      <c r="D83" s="650">
        <f>SUM(D84:D94)</f>
        <v>0</v>
      </c>
      <c r="E83" s="650">
        <f>SUM(E84:E94)</f>
        <v>0</v>
      </c>
      <c r="F83" s="650">
        <f>SUM(F84:F94)</f>
        <v>0</v>
      </c>
      <c r="G83" s="650">
        <f>SUM(G84:G94)</f>
        <v>0</v>
      </c>
      <c r="H83" s="687">
        <f>SUM(H84:H94)</f>
        <v>0</v>
      </c>
    </row>
    <row r="84" spans="2:8" ht="28.5">
      <c r="B84" s="836" t="s">
        <v>490</v>
      </c>
      <c r="C84" s="649" t="s">
        <v>491</v>
      </c>
      <c r="D84" s="762">
        <v>0</v>
      </c>
      <c r="E84" s="762">
        <v>0</v>
      </c>
      <c r="F84" s="762">
        <v>0</v>
      </c>
      <c r="G84" s="762">
        <v>0</v>
      </c>
      <c r="H84" s="838">
        <v>0</v>
      </c>
    </row>
    <row r="85" spans="2:8">
      <c r="B85" s="836" t="s">
        <v>492</v>
      </c>
      <c r="C85" s="649" t="s">
        <v>493</v>
      </c>
      <c r="D85" s="762">
        <v>0</v>
      </c>
      <c r="E85" s="762">
        <v>0</v>
      </c>
      <c r="F85" s="762">
        <v>0</v>
      </c>
      <c r="G85" s="762">
        <v>0</v>
      </c>
      <c r="H85" s="838">
        <v>0</v>
      </c>
    </row>
    <row r="86" spans="2:8">
      <c r="B86" s="836" t="s">
        <v>494</v>
      </c>
      <c r="C86" s="649" t="s">
        <v>495</v>
      </c>
      <c r="D86" s="762">
        <v>0</v>
      </c>
      <c r="E86" s="762">
        <v>0</v>
      </c>
      <c r="F86" s="762">
        <v>0</v>
      </c>
      <c r="G86" s="762">
        <v>0</v>
      </c>
      <c r="H86" s="838">
        <v>0</v>
      </c>
    </row>
    <row r="87" spans="2:8">
      <c r="B87" s="836" t="s">
        <v>496</v>
      </c>
      <c r="C87" s="649" t="s">
        <v>497</v>
      </c>
      <c r="D87" s="762">
        <v>0</v>
      </c>
      <c r="E87" s="762">
        <v>0</v>
      </c>
      <c r="F87" s="762">
        <v>0</v>
      </c>
      <c r="G87" s="762">
        <v>0</v>
      </c>
      <c r="H87" s="838">
        <v>0</v>
      </c>
    </row>
    <row r="88" spans="2:8">
      <c r="B88" s="836" t="s">
        <v>498</v>
      </c>
      <c r="C88" s="649" t="s">
        <v>499</v>
      </c>
      <c r="D88" s="762">
        <v>0</v>
      </c>
      <c r="E88" s="762">
        <v>0</v>
      </c>
      <c r="F88" s="762">
        <v>0</v>
      </c>
      <c r="G88" s="762">
        <v>0</v>
      </c>
      <c r="H88" s="838">
        <v>0</v>
      </c>
    </row>
    <row r="89" spans="2:8">
      <c r="B89" s="836" t="s">
        <v>500</v>
      </c>
      <c r="C89" s="649" t="s">
        <v>501</v>
      </c>
      <c r="D89" s="762">
        <v>0</v>
      </c>
      <c r="E89" s="762">
        <v>0</v>
      </c>
      <c r="F89" s="762">
        <v>0</v>
      </c>
      <c r="G89" s="762">
        <v>0</v>
      </c>
      <c r="H89" s="838">
        <v>0</v>
      </c>
    </row>
    <row r="90" spans="2:8">
      <c r="B90" s="836" t="s">
        <v>502</v>
      </c>
      <c r="C90" s="649" t="s">
        <v>503</v>
      </c>
      <c r="D90" s="762">
        <v>0</v>
      </c>
      <c r="E90" s="762">
        <v>0</v>
      </c>
      <c r="F90" s="762">
        <v>0</v>
      </c>
      <c r="G90" s="762">
        <v>0</v>
      </c>
      <c r="H90" s="838">
        <v>0</v>
      </c>
    </row>
    <row r="91" spans="2:8" ht="28.5">
      <c r="B91" s="836" t="s">
        <v>504</v>
      </c>
      <c r="C91" s="649" t="s">
        <v>505</v>
      </c>
      <c r="D91" s="762">
        <v>0</v>
      </c>
      <c r="E91" s="762">
        <v>0</v>
      </c>
      <c r="F91" s="762">
        <v>0</v>
      </c>
      <c r="G91" s="762">
        <v>0</v>
      </c>
      <c r="H91" s="838">
        <v>0</v>
      </c>
    </row>
    <row r="92" spans="2:8">
      <c r="B92" s="836" t="s">
        <v>506</v>
      </c>
      <c r="C92" s="649" t="s">
        <v>507</v>
      </c>
      <c r="D92" s="762">
        <v>0</v>
      </c>
      <c r="E92" s="762">
        <v>0</v>
      </c>
      <c r="F92" s="762">
        <v>0</v>
      </c>
      <c r="G92" s="762">
        <v>0</v>
      </c>
      <c r="H92" s="838">
        <v>0</v>
      </c>
    </row>
    <row r="93" spans="2:8">
      <c r="B93" s="836" t="s">
        <v>508</v>
      </c>
      <c r="C93" s="649" t="s">
        <v>509</v>
      </c>
      <c r="D93" s="762">
        <v>0</v>
      </c>
      <c r="E93" s="762">
        <v>0</v>
      </c>
      <c r="F93" s="762">
        <v>0</v>
      </c>
      <c r="G93" s="762">
        <v>0</v>
      </c>
      <c r="H93" s="838">
        <v>0</v>
      </c>
    </row>
    <row r="94" spans="2:8">
      <c r="B94" s="836" t="s">
        <v>510</v>
      </c>
      <c r="C94" s="649" t="s">
        <v>161</v>
      </c>
      <c r="D94" s="762">
        <v>0</v>
      </c>
      <c r="E94" s="762">
        <v>0</v>
      </c>
      <c r="F94" s="762">
        <v>0</v>
      </c>
      <c r="G94" s="762">
        <v>0</v>
      </c>
      <c r="H94" s="838">
        <v>0</v>
      </c>
    </row>
    <row r="95" spans="2:8">
      <c r="B95" s="683">
        <v>12</v>
      </c>
      <c r="C95" s="765" t="s">
        <v>162</v>
      </c>
      <c r="D95" s="764">
        <f>D82-D83</f>
        <v>1528.373969202644</v>
      </c>
      <c r="E95" s="764">
        <f>E82-E83</f>
        <v>1604.4459560996415</v>
      </c>
      <c r="F95" s="764">
        <f>F82-F83</f>
        <v>1447.8701707174985</v>
      </c>
      <c r="G95" s="764">
        <f>G82-G83</f>
        <v>1909.6584112945309</v>
      </c>
      <c r="H95" s="839">
        <f>H82-H83</f>
        <v>2159.8357922584041</v>
      </c>
    </row>
    <row r="96" spans="2:8" ht="42.75">
      <c r="B96" s="836">
        <v>13</v>
      </c>
      <c r="C96" s="649" t="s">
        <v>1312</v>
      </c>
      <c r="D96" s="762"/>
      <c r="E96" s="762"/>
      <c r="F96" s="762"/>
      <c r="G96" s="762"/>
      <c r="H96" s="838"/>
    </row>
    <row r="97" spans="2:9">
      <c r="B97" s="841" t="s">
        <v>163</v>
      </c>
      <c r="C97" s="760"/>
      <c r="D97" s="766"/>
      <c r="E97" s="766"/>
      <c r="F97" s="767"/>
      <c r="G97" s="767"/>
      <c r="H97" s="842"/>
    </row>
    <row r="98" spans="2:9" s="769" customFormat="1">
      <c r="B98" s="1273" t="s">
        <v>1305</v>
      </c>
      <c r="C98" s="1261"/>
      <c r="D98" s="1261"/>
      <c r="E98" s="1261"/>
      <c r="F98" s="1261"/>
      <c r="G98" s="1261"/>
      <c r="H98" s="1274"/>
    </row>
    <row r="99" spans="2:9" s="769" customFormat="1">
      <c r="B99" s="1275" t="s">
        <v>164</v>
      </c>
      <c r="C99" s="1276"/>
      <c r="D99" s="1276"/>
      <c r="E99" s="1276"/>
      <c r="F99" s="1276"/>
      <c r="G99" s="1276"/>
      <c r="H99" s="1277"/>
    </row>
    <row r="100" spans="2:9" s="769" customFormat="1">
      <c r="B100" s="1271" t="s">
        <v>511</v>
      </c>
      <c r="C100" s="1256"/>
      <c r="D100" s="1256"/>
      <c r="E100" s="1256"/>
      <c r="F100" s="1256"/>
      <c r="G100" s="1256"/>
      <c r="H100" s="1272"/>
    </row>
    <row r="101" spans="2:9" s="769" customFormat="1">
      <c r="B101" s="1271" t="s">
        <v>165</v>
      </c>
      <c r="C101" s="1256"/>
      <c r="D101" s="1256"/>
      <c r="E101" s="1256"/>
      <c r="F101" s="1256"/>
      <c r="G101" s="1256"/>
      <c r="H101" s="1272"/>
    </row>
    <row r="102" spans="2:9" s="769" customFormat="1">
      <c r="B102" s="1271" t="s">
        <v>512</v>
      </c>
      <c r="C102" s="1256"/>
      <c r="D102" s="1256"/>
      <c r="E102" s="1256"/>
      <c r="F102" s="1256"/>
      <c r="G102" s="1256"/>
      <c r="H102" s="1272"/>
    </row>
    <row r="103" spans="2:9" s="769" customFormat="1">
      <c r="B103" s="1271" t="s">
        <v>166</v>
      </c>
      <c r="C103" s="1256"/>
      <c r="D103" s="1256"/>
      <c r="E103" s="1256"/>
      <c r="F103" s="1256"/>
      <c r="G103" s="1256"/>
      <c r="H103" s="1272"/>
    </row>
    <row r="104" spans="2:9" s="769" customFormat="1">
      <c r="B104" s="1271" t="s">
        <v>167</v>
      </c>
      <c r="C104" s="1256"/>
      <c r="D104" s="1256"/>
      <c r="E104" s="1256"/>
      <c r="F104" s="1256"/>
      <c r="G104" s="1256"/>
      <c r="H104" s="1272"/>
    </row>
    <row r="105" spans="2:9" s="769" customFormat="1">
      <c r="B105" s="1271" t="s">
        <v>168</v>
      </c>
      <c r="C105" s="1256"/>
      <c r="D105" s="1256"/>
      <c r="E105" s="1256"/>
      <c r="F105" s="1256"/>
      <c r="G105" s="1256"/>
      <c r="H105" s="1272"/>
    </row>
    <row r="106" spans="2:9" s="769" customFormat="1" ht="15" customHeight="1">
      <c r="B106" s="843" t="s">
        <v>884</v>
      </c>
      <c r="C106" s="775"/>
      <c r="D106" s="776"/>
      <c r="E106" s="776"/>
      <c r="F106" s="776"/>
      <c r="G106" s="776"/>
      <c r="H106" s="844"/>
    </row>
    <row r="107" spans="2:9" s="769" customFormat="1">
      <c r="B107" s="843" t="s">
        <v>885</v>
      </c>
      <c r="C107" s="775"/>
      <c r="D107" s="776"/>
      <c r="E107" s="776"/>
      <c r="F107" s="776"/>
      <c r="G107" s="776"/>
      <c r="H107" s="844"/>
    </row>
    <row r="108" spans="2:9" s="769" customFormat="1" ht="14.25" customHeight="1">
      <c r="B108" s="843" t="s">
        <v>1309</v>
      </c>
      <c r="C108" s="775"/>
      <c r="D108" s="776"/>
      <c r="E108" s="776"/>
      <c r="F108" s="776"/>
      <c r="G108" s="776"/>
      <c r="H108" s="844"/>
    </row>
    <row r="109" spans="2:9" s="769" customFormat="1" ht="14.25" customHeight="1" thickBot="1">
      <c r="B109" s="845" t="s">
        <v>1310</v>
      </c>
      <c r="C109" s="896"/>
      <c r="D109" s="846"/>
      <c r="E109" s="846"/>
      <c r="F109" s="846"/>
      <c r="G109" s="846"/>
      <c r="H109" s="847"/>
    </row>
    <row r="110" spans="2:9" s="769" customFormat="1" ht="15" thickBot="1">
      <c r="B110" s="782"/>
      <c r="C110" s="783"/>
    </row>
    <row r="111" spans="2:9">
      <c r="B111" s="675"/>
      <c r="C111" s="676"/>
      <c r="D111" s="676"/>
      <c r="E111" s="676"/>
      <c r="F111" s="676"/>
      <c r="G111" s="676"/>
      <c r="H111" s="677" t="s">
        <v>1368</v>
      </c>
      <c r="I111" s="834"/>
    </row>
    <row r="112" spans="2:9" ht="15" customHeight="1">
      <c r="B112" s="678" t="s">
        <v>889</v>
      </c>
      <c r="C112" s="759"/>
      <c r="D112" s="636"/>
      <c r="E112" s="636"/>
      <c r="F112" s="636"/>
      <c r="G112" s="636"/>
      <c r="H112" s="679"/>
    </row>
    <row r="113" spans="2:8">
      <c r="B113" s="680" t="s">
        <v>1242</v>
      </c>
      <c r="C113" s="759"/>
      <c r="D113" s="636"/>
      <c r="E113" s="636"/>
      <c r="F113" s="636"/>
      <c r="G113" s="636"/>
      <c r="H113" s="679"/>
    </row>
    <row r="114" spans="2:8" ht="15" customHeight="1">
      <c r="B114" s="681"/>
      <c r="C114" s="1263" t="s">
        <v>875</v>
      </c>
      <c r="D114" s="1263"/>
      <c r="E114" s="1263"/>
      <c r="F114" s="1263"/>
      <c r="G114" s="1263"/>
      <c r="H114" s="1264"/>
    </row>
    <row r="115" spans="2:8" ht="15" customHeight="1">
      <c r="B115" s="681"/>
      <c r="C115" s="760" t="s">
        <v>1243</v>
      </c>
      <c r="D115" s="641" t="s">
        <v>1244</v>
      </c>
      <c r="E115" s="642"/>
      <c r="F115" s="642"/>
      <c r="G115" s="831" t="s">
        <v>127</v>
      </c>
      <c r="H115" s="682"/>
    </row>
    <row r="116" spans="2:8" ht="28.5">
      <c r="B116" s="683" t="s">
        <v>87</v>
      </c>
      <c r="C116" s="644" t="s">
        <v>128</v>
      </c>
      <c r="D116" s="644" t="s">
        <v>3</v>
      </c>
      <c r="E116" s="644" t="s">
        <v>4</v>
      </c>
      <c r="F116" s="644" t="s">
        <v>5</v>
      </c>
      <c r="G116" s="644" t="s">
        <v>6</v>
      </c>
      <c r="H116" s="684" t="s">
        <v>0</v>
      </c>
    </row>
    <row r="117" spans="2:8">
      <c r="B117" s="802">
        <v>1</v>
      </c>
      <c r="C117" s="803" t="s">
        <v>910</v>
      </c>
      <c r="D117" s="804">
        <v>0</v>
      </c>
      <c r="E117" s="804">
        <v>0</v>
      </c>
      <c r="F117" s="804">
        <v>0</v>
      </c>
      <c r="G117" s="804">
        <v>0</v>
      </c>
      <c r="H117" s="805">
        <v>0</v>
      </c>
    </row>
    <row r="118" spans="2:8">
      <c r="B118" s="802">
        <v>2</v>
      </c>
      <c r="C118" s="803" t="s">
        <v>911</v>
      </c>
      <c r="D118" s="804">
        <v>0</v>
      </c>
      <c r="E118" s="804">
        <v>0</v>
      </c>
      <c r="F118" s="804">
        <v>0</v>
      </c>
      <c r="G118" s="804">
        <v>0</v>
      </c>
      <c r="H118" s="805">
        <v>0</v>
      </c>
    </row>
    <row r="119" spans="2:8">
      <c r="B119" s="802">
        <v>3</v>
      </c>
      <c r="C119" s="803" t="s">
        <v>913</v>
      </c>
      <c r="D119" s="804">
        <v>0</v>
      </c>
      <c r="E119" s="804">
        <v>0</v>
      </c>
      <c r="F119" s="804">
        <v>0</v>
      </c>
      <c r="G119" s="804">
        <v>0</v>
      </c>
      <c r="H119" s="805">
        <v>0</v>
      </c>
    </row>
    <row r="120" spans="2:8">
      <c r="B120" s="802">
        <v>4</v>
      </c>
      <c r="C120" s="803" t="s">
        <v>891</v>
      </c>
      <c r="D120" s="804">
        <v>0</v>
      </c>
      <c r="E120" s="804">
        <v>0</v>
      </c>
      <c r="F120" s="804">
        <v>0</v>
      </c>
      <c r="G120" s="804">
        <v>0</v>
      </c>
      <c r="H120" s="805">
        <v>0.112</v>
      </c>
    </row>
    <row r="121" spans="2:8">
      <c r="B121" s="802">
        <v>5</v>
      </c>
      <c r="C121" s="803" t="s">
        <v>892</v>
      </c>
      <c r="D121" s="804">
        <v>0</v>
      </c>
      <c r="E121" s="804">
        <v>0</v>
      </c>
      <c r="F121" s="804">
        <v>0</v>
      </c>
      <c r="G121" s="804">
        <v>0</v>
      </c>
      <c r="H121" s="805">
        <v>0.13500000000000001</v>
      </c>
    </row>
    <row r="122" spans="2:8">
      <c r="B122" s="802">
        <v>6</v>
      </c>
      <c r="C122" s="803" t="s">
        <v>893</v>
      </c>
      <c r="D122" s="804">
        <v>0</v>
      </c>
      <c r="E122" s="804">
        <v>0</v>
      </c>
      <c r="F122" s="804">
        <v>0.06</v>
      </c>
      <c r="G122" s="804">
        <v>0</v>
      </c>
      <c r="H122" s="805">
        <v>0</v>
      </c>
    </row>
    <row r="123" spans="2:8">
      <c r="B123" s="802">
        <v>7</v>
      </c>
      <c r="C123" s="803" t="s">
        <v>894</v>
      </c>
      <c r="D123" s="804">
        <v>0</v>
      </c>
      <c r="E123" s="804">
        <v>0</v>
      </c>
      <c r="F123" s="804">
        <v>0</v>
      </c>
      <c r="G123" s="804">
        <v>0</v>
      </c>
      <c r="H123" s="805">
        <v>0</v>
      </c>
    </row>
    <row r="124" spans="2:8">
      <c r="B124" s="802">
        <v>8</v>
      </c>
      <c r="C124" s="803" t="s">
        <v>895</v>
      </c>
      <c r="D124" s="804">
        <v>0</v>
      </c>
      <c r="E124" s="804">
        <v>0</v>
      </c>
      <c r="F124" s="804">
        <v>0</v>
      </c>
      <c r="G124" s="804">
        <v>1.2E-2</v>
      </c>
      <c r="H124" s="805">
        <v>0</v>
      </c>
    </row>
    <row r="125" spans="2:8">
      <c r="B125" s="802">
        <v>9</v>
      </c>
      <c r="C125" s="803" t="s">
        <v>896</v>
      </c>
      <c r="D125" s="804">
        <v>1.2E-2</v>
      </c>
      <c r="E125" s="804">
        <v>2.1999999999999999E-2</v>
      </c>
      <c r="F125" s="804">
        <v>3.5999999999999997E-2</v>
      </c>
      <c r="G125" s="804">
        <v>7.2999999999999995E-2</v>
      </c>
      <c r="H125" s="805">
        <v>0.06</v>
      </c>
    </row>
    <row r="126" spans="2:8">
      <c r="B126" s="802">
        <v>10</v>
      </c>
      <c r="C126" s="803" t="s">
        <v>1256</v>
      </c>
      <c r="D126" s="804">
        <v>0</v>
      </c>
      <c r="E126" s="804">
        <v>0</v>
      </c>
      <c r="F126" s="804">
        <v>0</v>
      </c>
      <c r="G126" s="804">
        <v>0</v>
      </c>
      <c r="H126" s="805">
        <v>0</v>
      </c>
    </row>
    <row r="127" spans="2:8" ht="25.5">
      <c r="B127" s="802">
        <v>11</v>
      </c>
      <c r="C127" s="803" t="s">
        <v>898</v>
      </c>
      <c r="D127" s="804">
        <v>0</v>
      </c>
      <c r="E127" s="804">
        <v>0</v>
      </c>
      <c r="F127" s="804">
        <v>0</v>
      </c>
      <c r="G127" s="804">
        <v>0</v>
      </c>
      <c r="H127" s="805">
        <v>0</v>
      </c>
    </row>
    <row r="128" spans="2:8" ht="15" thickBot="1">
      <c r="B128" s="848"/>
      <c r="C128" s="898" t="s">
        <v>900</v>
      </c>
      <c r="D128" s="849">
        <f t="shared" ref="D128" si="0">SUM(D117:D127)</f>
        <v>1.2E-2</v>
      </c>
      <c r="E128" s="849">
        <f>SUM(E117:E127)</f>
        <v>2.1999999999999999E-2</v>
      </c>
      <c r="F128" s="849">
        <f t="shared" ref="F128:H128" si="1">SUM(F117:F127)</f>
        <v>9.6000000000000002E-2</v>
      </c>
      <c r="G128" s="849">
        <f t="shared" si="1"/>
        <v>8.4999999999999992E-2</v>
      </c>
      <c r="H128" s="850">
        <f t="shared" si="1"/>
        <v>0.307</v>
      </c>
    </row>
    <row r="129" spans="2:8" ht="15" thickBot="1"/>
    <row r="130" spans="2:8">
      <c r="B130" s="675"/>
      <c r="C130" s="676"/>
      <c r="D130" s="676"/>
      <c r="E130" s="676"/>
      <c r="F130" s="676"/>
      <c r="G130" s="676"/>
      <c r="H130" s="677" t="s">
        <v>1257</v>
      </c>
    </row>
    <row r="131" spans="2:8" ht="15">
      <c r="B131" s="786" t="s">
        <v>1258</v>
      </c>
      <c r="C131" s="759"/>
      <c r="D131" s="757"/>
      <c r="E131" s="757"/>
      <c r="F131" s="757"/>
      <c r="G131" s="757"/>
      <c r="H131" s="787"/>
    </row>
    <row r="132" spans="2:8">
      <c r="B132" s="680" t="s">
        <v>1242</v>
      </c>
      <c r="C132" s="759"/>
      <c r="D132" s="636"/>
      <c r="E132" s="636"/>
      <c r="F132" s="636"/>
      <c r="G132" s="636"/>
      <c r="H132" s="679"/>
    </row>
    <row r="133" spans="2:8">
      <c r="B133" s="681"/>
      <c r="C133" s="1258" t="s">
        <v>875</v>
      </c>
      <c r="D133" s="1258"/>
      <c r="E133" s="1258"/>
      <c r="F133" s="1258"/>
      <c r="G133" s="1258"/>
      <c r="H133" s="1270"/>
    </row>
    <row r="134" spans="2:8" ht="14.25" customHeight="1" thickBot="1">
      <c r="B134" s="788"/>
      <c r="C134" s="890" t="s">
        <v>171</v>
      </c>
      <c r="D134" s="791" t="str">
        <f>D6</f>
        <v xml:space="preserve">DVC </v>
      </c>
      <c r="E134" s="890"/>
      <c r="F134" s="890"/>
      <c r="G134" s="791" t="s">
        <v>127</v>
      </c>
      <c r="H134" s="792"/>
    </row>
    <row r="135" spans="2:8" ht="28.5">
      <c r="B135" s="832" t="s">
        <v>87</v>
      </c>
      <c r="C135" s="891" t="s">
        <v>128</v>
      </c>
      <c r="D135" s="833" t="s">
        <v>3</v>
      </c>
      <c r="E135" s="833" t="s">
        <v>4</v>
      </c>
      <c r="F135" s="833" t="s">
        <v>5</v>
      </c>
      <c r="G135" s="833" t="s">
        <v>6</v>
      </c>
      <c r="H135" s="892" t="s">
        <v>0</v>
      </c>
    </row>
    <row r="136" spans="2:8">
      <c r="B136" s="802">
        <v>1</v>
      </c>
      <c r="C136" s="803" t="s">
        <v>1259</v>
      </c>
      <c r="D136" s="804">
        <v>0.83767999999999998</v>
      </c>
      <c r="E136" s="804">
        <v>0.33233000000000001</v>
      </c>
      <c r="F136" s="804">
        <v>0.49535000000000001</v>
      </c>
      <c r="G136" s="804">
        <v>0.82518000000000002</v>
      </c>
      <c r="H136" s="805">
        <v>0.75568999999999997</v>
      </c>
    </row>
    <row r="137" spans="2:8">
      <c r="B137" s="802">
        <v>2</v>
      </c>
      <c r="C137" s="803" t="s">
        <v>1260</v>
      </c>
      <c r="D137" s="804">
        <v>1.4932799999999999</v>
      </c>
      <c r="E137" s="804">
        <v>1.48177</v>
      </c>
      <c r="F137" s="804">
        <v>1.22295</v>
      </c>
      <c r="G137" s="804">
        <v>3.5560700000000001</v>
      </c>
      <c r="H137" s="805">
        <v>4.2961999999999998</v>
      </c>
    </row>
    <row r="138" spans="2:8" ht="15" thickBot="1">
      <c r="B138" s="851"/>
      <c r="C138" s="898" t="s">
        <v>227</v>
      </c>
      <c r="D138" s="852">
        <f>SUM(D136:D137)</f>
        <v>2.3309600000000001</v>
      </c>
      <c r="E138" s="852">
        <f>SUM(E136:E137)</f>
        <v>1.8141</v>
      </c>
      <c r="F138" s="852">
        <f>SUM(F136:F137)</f>
        <v>1.7182999999999999</v>
      </c>
      <c r="G138" s="852">
        <f>SUM(G136:G137)</f>
        <v>4.3812499999999996</v>
      </c>
      <c r="H138" s="853">
        <f>SUM(H136:H137)</f>
        <v>5.0518900000000002</v>
      </c>
    </row>
    <row r="141" spans="2:8">
      <c r="G141" s="763"/>
      <c r="H141" s="763"/>
    </row>
  </sheetData>
  <mergeCells count="12">
    <mergeCell ref="B101:H101"/>
    <mergeCell ref="C5:H5"/>
    <mergeCell ref="D7:E7"/>
    <mergeCell ref="B98:H98"/>
    <mergeCell ref="B99:H99"/>
    <mergeCell ref="B100:H100"/>
    <mergeCell ref="C133:H133"/>
    <mergeCell ref="B102:H102"/>
    <mergeCell ref="B103:H103"/>
    <mergeCell ref="B104:H104"/>
    <mergeCell ref="B105:H105"/>
    <mergeCell ref="C114:H114"/>
  </mergeCells>
  <printOptions horizontalCentered="1"/>
  <pageMargins left="0.43307086614173229" right="0.43307086614173229" top="0.39370078740157483" bottom="0.39370078740157483" header="0.31496062992125984" footer="0.31496062992125984"/>
  <pageSetup paperSize="5" scale="78" fitToHeight="2" orientation="portrait" horizontalDpi="300" verticalDpi="300" r:id="rId1"/>
  <headerFooter>
    <oddHeader>&amp;RPage &amp;P of &amp;N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2:K113"/>
  <sheetViews>
    <sheetView showGridLines="0" view="pageBreakPreview" zoomScale="106" zoomScaleSheetLayoutView="106" workbookViewId="0">
      <selection activeCell="H12" sqref="H12"/>
    </sheetView>
  </sheetViews>
  <sheetFormatPr defaultRowHeight="14.25"/>
  <cols>
    <col min="1" max="1" width="9.140625" style="33"/>
    <col min="2" max="2" width="8.28515625" style="32" customWidth="1"/>
    <col min="3" max="3" width="34.5703125" style="77" customWidth="1"/>
    <col min="4" max="4" width="5.42578125" style="74" customWidth="1"/>
    <col min="5" max="5" width="5.28515625" style="33" customWidth="1"/>
    <col min="6" max="6" width="12" style="33" bestFit="1" customWidth="1"/>
    <col min="7" max="8" width="10.7109375" style="33" bestFit="1" customWidth="1"/>
    <col min="9" max="9" width="10.5703125" style="33" customWidth="1"/>
    <col min="10" max="10" width="10" style="33" customWidth="1"/>
    <col min="11" max="16384" width="9.140625" style="33"/>
  </cols>
  <sheetData>
    <row r="2" spans="2:11" ht="15" thickBot="1"/>
    <row r="3" spans="2:11" ht="29.25" customHeight="1">
      <c r="B3" s="1321"/>
      <c r="C3" s="1285"/>
      <c r="D3" s="1322" t="s">
        <v>545</v>
      </c>
      <c r="E3" s="1322"/>
      <c r="F3" s="1322"/>
      <c r="G3" s="1322"/>
      <c r="H3" s="1322"/>
      <c r="I3" s="1322"/>
      <c r="J3" s="1322"/>
      <c r="K3" s="1323"/>
    </row>
    <row r="4" spans="2:11" s="64" customFormat="1" ht="36" customHeight="1">
      <c r="B4" s="1326" t="s">
        <v>517</v>
      </c>
      <c r="C4" s="1326"/>
      <c r="D4" s="1326"/>
      <c r="E4" s="1326"/>
      <c r="F4" s="1326"/>
      <c r="G4" s="1326"/>
      <c r="H4" s="1326"/>
      <c r="I4" s="1326"/>
      <c r="J4" s="1326"/>
      <c r="K4" s="1327"/>
    </row>
    <row r="5" spans="2:11" ht="15" customHeight="1">
      <c r="B5" s="231"/>
      <c r="C5" s="1281"/>
      <c r="D5" s="1281"/>
      <c r="E5" s="1324" t="s">
        <v>518</v>
      </c>
      <c r="F5" s="1324"/>
      <c r="G5" s="1324"/>
      <c r="H5" s="1324"/>
      <c r="I5" s="1324"/>
      <c r="J5" s="1324"/>
      <c r="K5" s="1325"/>
    </row>
    <row r="6" spans="2:11" ht="14.25" customHeight="1">
      <c r="B6" s="231"/>
      <c r="C6" s="1324" t="s">
        <v>126</v>
      </c>
      <c r="D6" s="1324"/>
      <c r="E6" s="1324"/>
      <c r="F6" s="1324"/>
      <c r="G6" s="1324"/>
      <c r="H6" s="1324"/>
      <c r="I6" s="1324"/>
      <c r="J6" s="1324"/>
      <c r="K6" s="210"/>
    </row>
    <row r="7" spans="2:11" ht="15" customHeight="1">
      <c r="B7" s="231"/>
      <c r="C7" s="211" t="s">
        <v>519</v>
      </c>
      <c r="D7" s="212"/>
      <c r="E7" s="213"/>
      <c r="F7" s="211"/>
      <c r="G7" s="211"/>
      <c r="H7" s="211"/>
      <c r="I7" s="211"/>
      <c r="J7" s="211"/>
      <c r="K7" s="210"/>
    </row>
    <row r="8" spans="2:11" ht="20.25" customHeight="1" thickBot="1">
      <c r="B8" s="232"/>
      <c r="C8" s="1328"/>
      <c r="D8" s="1328"/>
      <c r="E8" s="1328"/>
      <c r="F8" s="1328"/>
      <c r="G8" s="1328"/>
      <c r="H8" s="214"/>
      <c r="I8" s="1329" t="s">
        <v>127</v>
      </c>
      <c r="J8" s="1329"/>
      <c r="K8" s="1330"/>
    </row>
    <row r="9" spans="2:11" ht="20.25" customHeight="1" thickBot="1">
      <c r="B9" s="215" t="s">
        <v>400</v>
      </c>
      <c r="C9" s="1331" t="s">
        <v>128</v>
      </c>
      <c r="D9" s="1332"/>
      <c r="E9" s="1333"/>
      <c r="F9" s="207" t="s">
        <v>3</v>
      </c>
      <c r="G9" s="207" t="s">
        <v>4</v>
      </c>
      <c r="H9" s="208" t="s">
        <v>5</v>
      </c>
      <c r="I9" s="208" t="s">
        <v>6</v>
      </c>
      <c r="J9" s="238" t="s">
        <v>0</v>
      </c>
      <c r="K9" s="208"/>
    </row>
    <row r="10" spans="2:11" ht="14.25" customHeight="1" thickBot="1">
      <c r="B10" s="215">
        <v>1</v>
      </c>
      <c r="C10" s="1334">
        <v>2</v>
      </c>
      <c r="D10" s="1335"/>
      <c r="E10" s="1336"/>
      <c r="F10" s="217">
        <v>3</v>
      </c>
      <c r="G10" s="217">
        <v>4</v>
      </c>
      <c r="H10" s="217">
        <v>5</v>
      </c>
      <c r="I10" s="217">
        <v>6</v>
      </c>
      <c r="J10" s="216">
        <v>7</v>
      </c>
      <c r="K10" s="220"/>
    </row>
    <row r="11" spans="2:11" ht="24" customHeight="1" thickBot="1">
      <c r="B11" s="233">
        <v>1</v>
      </c>
      <c r="C11" s="1309" t="s">
        <v>401</v>
      </c>
      <c r="D11" s="1310"/>
      <c r="E11" s="1311"/>
      <c r="F11" s="218"/>
      <c r="G11" s="218"/>
      <c r="H11" s="218"/>
      <c r="I11" s="218"/>
      <c r="J11" s="219"/>
      <c r="K11" s="220"/>
    </row>
    <row r="12" spans="2:11" ht="24" customHeight="1" thickBot="1">
      <c r="B12" s="215" t="s">
        <v>402</v>
      </c>
      <c r="C12" s="1296" t="s">
        <v>403</v>
      </c>
      <c r="D12" s="1297"/>
      <c r="E12" s="1298"/>
      <c r="F12" s="218"/>
      <c r="G12" s="218"/>
      <c r="H12" s="218"/>
      <c r="I12" s="218"/>
      <c r="J12" s="219"/>
      <c r="K12" s="220"/>
    </row>
    <row r="13" spans="2:11" ht="24" customHeight="1" thickBot="1">
      <c r="B13" s="215" t="s">
        <v>404</v>
      </c>
      <c r="C13" s="1296" t="s">
        <v>405</v>
      </c>
      <c r="D13" s="1297"/>
      <c r="E13" s="1298"/>
      <c r="F13" s="218"/>
      <c r="G13" s="218"/>
      <c r="H13" s="218"/>
      <c r="I13" s="218"/>
      <c r="J13" s="219"/>
      <c r="K13" s="220"/>
    </row>
    <row r="14" spans="2:11" ht="24" customHeight="1" thickBot="1">
      <c r="B14" s="215" t="s">
        <v>406</v>
      </c>
      <c r="C14" s="1296" t="s">
        <v>407</v>
      </c>
      <c r="D14" s="1297"/>
      <c r="E14" s="1298"/>
      <c r="F14" s="218"/>
      <c r="G14" s="218"/>
      <c r="H14" s="218"/>
      <c r="I14" s="218"/>
      <c r="J14" s="219"/>
      <c r="K14" s="220"/>
    </row>
    <row r="15" spans="2:11" ht="24" customHeight="1" thickBot="1">
      <c r="B15" s="215" t="s">
        <v>408</v>
      </c>
      <c r="C15" s="1296" t="s">
        <v>409</v>
      </c>
      <c r="D15" s="1297"/>
      <c r="E15" s="1298"/>
      <c r="F15" s="218"/>
      <c r="G15" s="218"/>
      <c r="H15" s="218"/>
      <c r="I15" s="218"/>
      <c r="J15" s="219"/>
      <c r="K15" s="220"/>
    </row>
    <row r="16" spans="2:11" ht="24" customHeight="1" thickBot="1">
      <c r="B16" s="215" t="s">
        <v>410</v>
      </c>
      <c r="C16" s="1296" t="s">
        <v>411</v>
      </c>
      <c r="D16" s="1297"/>
      <c r="E16" s="1298"/>
      <c r="F16" s="218"/>
      <c r="G16" s="218"/>
      <c r="H16" s="218"/>
      <c r="I16" s="218"/>
      <c r="J16" s="219"/>
      <c r="K16" s="220"/>
    </row>
    <row r="17" spans="2:11" ht="24" customHeight="1" thickBot="1">
      <c r="B17" s="215" t="s">
        <v>412</v>
      </c>
      <c r="C17" s="1296" t="s">
        <v>413</v>
      </c>
      <c r="D17" s="1297"/>
      <c r="E17" s="1298"/>
      <c r="F17" s="218"/>
      <c r="G17" s="218"/>
      <c r="H17" s="218"/>
      <c r="I17" s="218"/>
      <c r="J17" s="219"/>
      <c r="K17" s="220"/>
    </row>
    <row r="18" spans="2:11" ht="24" customHeight="1" thickBot="1">
      <c r="B18" s="215" t="s">
        <v>412</v>
      </c>
      <c r="C18" s="1296" t="s">
        <v>156</v>
      </c>
      <c r="D18" s="1297"/>
      <c r="E18" s="1298"/>
      <c r="F18" s="218"/>
      <c r="G18" s="218"/>
      <c r="H18" s="218"/>
      <c r="I18" s="218"/>
      <c r="J18" s="219"/>
      <c r="K18" s="220"/>
    </row>
    <row r="19" spans="2:11" ht="24" customHeight="1" thickBot="1">
      <c r="B19" s="215" t="s">
        <v>414</v>
      </c>
      <c r="C19" s="1296" t="s">
        <v>157</v>
      </c>
      <c r="D19" s="1297"/>
      <c r="E19" s="1298"/>
      <c r="F19" s="218"/>
      <c r="G19" s="218"/>
      <c r="H19" s="218"/>
      <c r="I19" s="218"/>
      <c r="J19" s="219"/>
      <c r="K19" s="220"/>
    </row>
    <row r="20" spans="2:11" ht="24" customHeight="1" thickBot="1">
      <c r="B20" s="215" t="s">
        <v>415</v>
      </c>
      <c r="C20" s="1296" t="s">
        <v>416</v>
      </c>
      <c r="D20" s="1297"/>
      <c r="E20" s="1298"/>
      <c r="F20" s="218"/>
      <c r="G20" s="218"/>
      <c r="H20" s="218"/>
      <c r="I20" s="218"/>
      <c r="J20" s="219"/>
      <c r="K20" s="220"/>
    </row>
    <row r="21" spans="2:11" ht="24" customHeight="1" thickBot="1">
      <c r="B21" s="215"/>
      <c r="C21" s="1306" t="s">
        <v>520</v>
      </c>
      <c r="D21" s="1307"/>
      <c r="E21" s="1308"/>
      <c r="F21" s="218"/>
      <c r="G21" s="218"/>
      <c r="H21" s="218"/>
      <c r="I21" s="218"/>
      <c r="J21" s="219"/>
      <c r="K21" s="220"/>
    </row>
    <row r="22" spans="2:11" ht="24" customHeight="1" thickBot="1">
      <c r="B22" s="233">
        <v>2</v>
      </c>
      <c r="C22" s="1309" t="s">
        <v>418</v>
      </c>
      <c r="D22" s="1310"/>
      <c r="E22" s="1311"/>
      <c r="F22" s="218"/>
      <c r="G22" s="218"/>
      <c r="H22" s="218"/>
      <c r="I22" s="218"/>
      <c r="J22" s="219"/>
      <c r="K22" s="220"/>
    </row>
    <row r="23" spans="2:11" ht="24" customHeight="1" thickBot="1">
      <c r="B23" s="215" t="s">
        <v>402</v>
      </c>
      <c r="C23" s="1296" t="s">
        <v>133</v>
      </c>
      <c r="D23" s="1297"/>
      <c r="E23" s="1298"/>
      <c r="F23" s="218"/>
      <c r="G23" s="218"/>
      <c r="H23" s="218"/>
      <c r="I23" s="218"/>
      <c r="J23" s="219"/>
      <c r="K23" s="220"/>
    </row>
    <row r="24" spans="2:11" ht="24" customHeight="1" thickBot="1">
      <c r="B24" s="215" t="s">
        <v>404</v>
      </c>
      <c r="C24" s="1296" t="s">
        <v>419</v>
      </c>
      <c r="D24" s="1297"/>
      <c r="E24" s="1298"/>
      <c r="F24" s="218"/>
      <c r="G24" s="218"/>
      <c r="H24" s="218"/>
      <c r="I24" s="218"/>
      <c r="J24" s="219"/>
      <c r="K24" s="220"/>
    </row>
    <row r="25" spans="2:11" ht="24" customHeight="1" thickBot="1">
      <c r="B25" s="215" t="s">
        <v>406</v>
      </c>
      <c r="C25" s="1296" t="s">
        <v>391</v>
      </c>
      <c r="D25" s="1297"/>
      <c r="E25" s="1298"/>
      <c r="F25" s="218"/>
      <c r="G25" s="218"/>
      <c r="H25" s="218"/>
      <c r="I25" s="218"/>
      <c r="J25" s="219"/>
      <c r="K25" s="220"/>
    </row>
    <row r="26" spans="2:11" ht="24" customHeight="1" thickBot="1">
      <c r="B26" s="215" t="s">
        <v>408</v>
      </c>
      <c r="C26" s="1296" t="s">
        <v>420</v>
      </c>
      <c r="D26" s="1297"/>
      <c r="E26" s="1298"/>
      <c r="F26" s="218"/>
      <c r="G26" s="218"/>
      <c r="H26" s="218"/>
      <c r="I26" s="218"/>
      <c r="J26" s="219"/>
      <c r="K26" s="220"/>
    </row>
    <row r="27" spans="2:11" ht="24" customHeight="1" thickBot="1">
      <c r="B27" s="215" t="s">
        <v>410</v>
      </c>
      <c r="C27" s="1296" t="s">
        <v>421</v>
      </c>
      <c r="D27" s="1297"/>
      <c r="E27" s="1298"/>
      <c r="F27" s="218"/>
      <c r="G27" s="218"/>
      <c r="H27" s="218"/>
      <c r="I27" s="218"/>
      <c r="J27" s="219"/>
      <c r="K27" s="220"/>
    </row>
    <row r="28" spans="2:11" ht="24" customHeight="1" thickBot="1">
      <c r="B28" s="215" t="s">
        <v>412</v>
      </c>
      <c r="C28" s="1296" t="s">
        <v>422</v>
      </c>
      <c r="D28" s="1297"/>
      <c r="E28" s="1298"/>
      <c r="F28" s="218"/>
      <c r="G28" s="218"/>
      <c r="H28" s="218"/>
      <c r="I28" s="218"/>
      <c r="J28" s="219"/>
      <c r="K28" s="220"/>
    </row>
    <row r="29" spans="2:11" ht="24" customHeight="1" thickBot="1">
      <c r="B29" s="215" t="s">
        <v>414</v>
      </c>
      <c r="C29" s="1296" t="s">
        <v>423</v>
      </c>
      <c r="D29" s="1297"/>
      <c r="E29" s="1298"/>
      <c r="F29" s="218"/>
      <c r="G29" s="218"/>
      <c r="H29" s="218"/>
      <c r="I29" s="218"/>
      <c r="J29" s="219"/>
      <c r="K29" s="220"/>
    </row>
    <row r="30" spans="2:11" ht="24" customHeight="1" thickBot="1">
      <c r="B30" s="215" t="s">
        <v>415</v>
      </c>
      <c r="C30" s="1296" t="s">
        <v>424</v>
      </c>
      <c r="D30" s="1297"/>
      <c r="E30" s="1298"/>
      <c r="F30" s="218"/>
      <c r="G30" s="218"/>
      <c r="H30" s="218"/>
      <c r="I30" s="218"/>
      <c r="J30" s="219"/>
      <c r="K30" s="220"/>
    </row>
    <row r="31" spans="2:11" ht="24" customHeight="1" thickBot="1">
      <c r="B31" s="215" t="s">
        <v>425</v>
      </c>
      <c r="C31" s="1296" t="s">
        <v>426</v>
      </c>
      <c r="D31" s="1297"/>
      <c r="E31" s="1298"/>
      <c r="F31" s="218"/>
      <c r="G31" s="218"/>
      <c r="H31" s="218"/>
      <c r="I31" s="218"/>
      <c r="J31" s="219"/>
      <c r="K31" s="220"/>
    </row>
    <row r="32" spans="2:11" ht="24" customHeight="1" thickBot="1">
      <c r="B32" s="215" t="s">
        <v>427</v>
      </c>
      <c r="C32" s="1296" t="s">
        <v>428</v>
      </c>
      <c r="D32" s="1297"/>
      <c r="E32" s="1298"/>
      <c r="F32" s="218"/>
      <c r="G32" s="218"/>
      <c r="H32" s="218"/>
      <c r="I32" s="218"/>
      <c r="J32" s="219"/>
      <c r="K32" s="220"/>
    </row>
    <row r="33" spans="2:11" ht="24" customHeight="1" thickBot="1">
      <c r="B33" s="215" t="s">
        <v>429</v>
      </c>
      <c r="C33" s="1296" t="s">
        <v>430</v>
      </c>
      <c r="D33" s="1297"/>
      <c r="E33" s="1298"/>
      <c r="F33" s="218"/>
      <c r="G33" s="218"/>
      <c r="H33" s="218"/>
      <c r="I33" s="218"/>
      <c r="J33" s="219"/>
      <c r="K33" s="220"/>
    </row>
    <row r="34" spans="2:11" ht="24" customHeight="1" thickBot="1">
      <c r="B34" s="215" t="s">
        <v>431</v>
      </c>
      <c r="C34" s="1296" t="s">
        <v>432</v>
      </c>
      <c r="D34" s="1297"/>
      <c r="E34" s="1298"/>
      <c r="F34" s="218"/>
      <c r="G34" s="218"/>
      <c r="H34" s="218"/>
      <c r="I34" s="218"/>
      <c r="J34" s="219"/>
      <c r="K34" s="220"/>
    </row>
    <row r="35" spans="2:11" ht="24" customHeight="1" thickBot="1">
      <c r="B35" s="215" t="s">
        <v>433</v>
      </c>
      <c r="C35" s="1296" t="s">
        <v>434</v>
      </c>
      <c r="D35" s="1297"/>
      <c r="E35" s="1298"/>
      <c r="F35" s="218"/>
      <c r="G35" s="218"/>
      <c r="H35" s="218"/>
      <c r="I35" s="218"/>
      <c r="J35" s="219"/>
      <c r="K35" s="220"/>
    </row>
    <row r="36" spans="2:11" ht="24" customHeight="1" thickBot="1">
      <c r="B36" s="215" t="s">
        <v>435</v>
      </c>
      <c r="C36" s="1296" t="s">
        <v>436</v>
      </c>
      <c r="D36" s="1297"/>
      <c r="E36" s="1298"/>
      <c r="F36" s="218"/>
      <c r="G36" s="218"/>
      <c r="H36" s="218"/>
      <c r="I36" s="218"/>
      <c r="J36" s="219"/>
      <c r="K36" s="220"/>
    </row>
    <row r="37" spans="2:11" ht="24" customHeight="1" thickBot="1">
      <c r="B37" s="215" t="s">
        <v>437</v>
      </c>
      <c r="C37" s="1296" t="s">
        <v>438</v>
      </c>
      <c r="D37" s="1297"/>
      <c r="E37" s="1298"/>
      <c r="F37" s="218"/>
      <c r="G37" s="218"/>
      <c r="H37" s="218"/>
      <c r="I37" s="218"/>
      <c r="J37" s="219"/>
      <c r="K37" s="220"/>
    </row>
    <row r="38" spans="2:11" ht="24" customHeight="1" thickBot="1">
      <c r="B38" s="215" t="s">
        <v>439</v>
      </c>
      <c r="C38" s="1296" t="s">
        <v>440</v>
      </c>
      <c r="D38" s="1297"/>
      <c r="E38" s="1298"/>
      <c r="F38" s="218"/>
      <c r="G38" s="218"/>
      <c r="H38" s="218"/>
      <c r="I38" s="218"/>
      <c r="J38" s="219"/>
      <c r="K38" s="220"/>
    </row>
    <row r="39" spans="2:11" ht="24" customHeight="1" thickBot="1">
      <c r="B39" s="215" t="s">
        <v>441</v>
      </c>
      <c r="C39" s="1296" t="s">
        <v>442</v>
      </c>
      <c r="D39" s="1297"/>
      <c r="E39" s="1298"/>
      <c r="F39" s="218"/>
      <c r="G39" s="218"/>
      <c r="H39" s="218"/>
      <c r="I39" s="218"/>
      <c r="J39" s="219"/>
      <c r="K39" s="220"/>
    </row>
    <row r="40" spans="2:11" ht="24" customHeight="1" thickBot="1">
      <c r="B40" s="215" t="s">
        <v>443</v>
      </c>
      <c r="C40" s="1296" t="s">
        <v>444</v>
      </c>
      <c r="D40" s="1297"/>
      <c r="E40" s="1298"/>
      <c r="F40" s="218"/>
      <c r="G40" s="218"/>
      <c r="H40" s="218"/>
      <c r="I40" s="218"/>
      <c r="J40" s="219"/>
      <c r="K40" s="220"/>
    </row>
    <row r="41" spans="2:11" ht="24" customHeight="1" thickBot="1">
      <c r="B41" s="215" t="s">
        <v>445</v>
      </c>
      <c r="C41" s="1296" t="s">
        <v>521</v>
      </c>
      <c r="D41" s="1297"/>
      <c r="E41" s="1298"/>
      <c r="F41" s="218"/>
      <c r="G41" s="218"/>
      <c r="H41" s="218"/>
      <c r="I41" s="218"/>
      <c r="J41" s="219"/>
      <c r="K41" s="220"/>
    </row>
    <row r="42" spans="2:11" ht="24" customHeight="1" thickBot="1">
      <c r="B42" s="215" t="s">
        <v>447</v>
      </c>
      <c r="C42" s="1296" t="s">
        <v>448</v>
      </c>
      <c r="D42" s="1297"/>
      <c r="E42" s="1298"/>
      <c r="F42" s="218"/>
      <c r="G42" s="218"/>
      <c r="H42" s="218"/>
      <c r="I42" s="218"/>
      <c r="J42" s="219"/>
      <c r="K42" s="220"/>
    </row>
    <row r="43" spans="2:11" ht="24" customHeight="1" thickBot="1">
      <c r="B43" s="215" t="s">
        <v>449</v>
      </c>
      <c r="C43" s="1296" t="s">
        <v>450</v>
      </c>
      <c r="D43" s="1297"/>
      <c r="E43" s="1298"/>
      <c r="F43" s="218"/>
      <c r="G43" s="218"/>
      <c r="H43" s="218"/>
      <c r="I43" s="218"/>
      <c r="J43" s="219"/>
      <c r="K43" s="220"/>
    </row>
    <row r="44" spans="2:11" ht="24" customHeight="1" thickBot="1">
      <c r="B44" s="215" t="s">
        <v>451</v>
      </c>
      <c r="C44" s="1296" t="s">
        <v>452</v>
      </c>
      <c r="D44" s="1297"/>
      <c r="E44" s="1298"/>
      <c r="F44" s="218"/>
      <c r="G44" s="218"/>
      <c r="H44" s="218"/>
      <c r="I44" s="218"/>
      <c r="J44" s="219"/>
      <c r="K44" s="220"/>
    </row>
    <row r="45" spans="2:11" ht="24" customHeight="1" thickBot="1">
      <c r="B45" s="215" t="s">
        <v>453</v>
      </c>
      <c r="C45" s="1296" t="s">
        <v>454</v>
      </c>
      <c r="D45" s="1297"/>
      <c r="E45" s="1298"/>
      <c r="F45" s="218"/>
      <c r="G45" s="218"/>
      <c r="H45" s="218"/>
      <c r="I45" s="218"/>
      <c r="J45" s="219"/>
      <c r="K45" s="220"/>
    </row>
    <row r="46" spans="2:11" ht="24" customHeight="1" thickBot="1">
      <c r="B46" s="215" t="s">
        <v>455</v>
      </c>
      <c r="C46" s="1296" t="s">
        <v>456</v>
      </c>
      <c r="D46" s="1297"/>
      <c r="E46" s="1298"/>
      <c r="F46" s="218"/>
      <c r="G46" s="218"/>
      <c r="H46" s="218"/>
      <c r="I46" s="218"/>
      <c r="J46" s="219"/>
      <c r="K46" s="220"/>
    </row>
    <row r="47" spans="2:11" ht="24" customHeight="1" thickBot="1">
      <c r="B47" s="215" t="s">
        <v>457</v>
      </c>
      <c r="C47" s="1296" t="s">
        <v>458</v>
      </c>
      <c r="D47" s="1297"/>
      <c r="E47" s="1298"/>
      <c r="F47" s="218"/>
      <c r="G47" s="218"/>
      <c r="H47" s="218"/>
      <c r="I47" s="218"/>
      <c r="J47" s="219"/>
      <c r="K47" s="220"/>
    </row>
    <row r="48" spans="2:11" ht="24" customHeight="1" thickBot="1">
      <c r="B48" s="215" t="s">
        <v>459</v>
      </c>
      <c r="C48" s="1296" t="s">
        <v>460</v>
      </c>
      <c r="D48" s="1297"/>
      <c r="E48" s="1298"/>
      <c r="F48" s="218"/>
      <c r="G48" s="218"/>
      <c r="H48" s="218"/>
      <c r="I48" s="218"/>
      <c r="J48" s="219"/>
      <c r="K48" s="220"/>
    </row>
    <row r="49" spans="2:11" ht="24" customHeight="1" thickBot="1">
      <c r="B49" s="215" t="s">
        <v>461</v>
      </c>
      <c r="C49" s="1296" t="s">
        <v>157</v>
      </c>
      <c r="D49" s="1297"/>
      <c r="E49" s="1298"/>
      <c r="F49" s="218"/>
      <c r="G49" s="218"/>
      <c r="H49" s="218"/>
      <c r="I49" s="218"/>
      <c r="J49" s="219"/>
      <c r="K49" s="220"/>
    </row>
    <row r="50" spans="2:11" ht="24" customHeight="1" thickBot="1">
      <c r="B50" s="215" t="s">
        <v>462</v>
      </c>
      <c r="C50" s="1296" t="s">
        <v>463</v>
      </c>
      <c r="D50" s="1297"/>
      <c r="E50" s="1298"/>
      <c r="F50" s="218"/>
      <c r="G50" s="218"/>
      <c r="H50" s="218"/>
      <c r="I50" s="218"/>
      <c r="J50" s="219"/>
      <c r="K50" s="220"/>
    </row>
    <row r="51" spans="2:11" ht="24" customHeight="1" thickBot="1">
      <c r="B51" s="215" t="s">
        <v>464</v>
      </c>
      <c r="C51" s="1296"/>
      <c r="D51" s="1297"/>
      <c r="E51" s="1298"/>
      <c r="F51" s="218"/>
      <c r="G51" s="218"/>
      <c r="H51" s="218"/>
      <c r="I51" s="218"/>
      <c r="J51" s="219"/>
      <c r="K51" s="220"/>
    </row>
    <row r="52" spans="2:11" ht="38.25" customHeight="1" thickBot="1">
      <c r="B52" s="215"/>
      <c r="C52" s="1318" t="s">
        <v>546</v>
      </c>
      <c r="D52" s="1319"/>
      <c r="E52" s="1320"/>
      <c r="F52" s="218"/>
      <c r="G52" s="218"/>
      <c r="H52" s="218"/>
      <c r="I52" s="218"/>
      <c r="J52" s="219"/>
      <c r="K52" s="220"/>
    </row>
    <row r="53" spans="2:11" ht="24" customHeight="1" thickBot="1">
      <c r="B53" s="233">
        <v>3</v>
      </c>
      <c r="C53" s="1309" t="s">
        <v>466</v>
      </c>
      <c r="D53" s="1310"/>
      <c r="E53" s="1311"/>
      <c r="F53" s="218"/>
      <c r="G53" s="218"/>
      <c r="H53" s="218"/>
      <c r="I53" s="218"/>
      <c r="J53" s="219"/>
      <c r="K53" s="220"/>
    </row>
    <row r="54" spans="2:11" ht="24" customHeight="1" thickBot="1">
      <c r="B54" s="215" t="s">
        <v>402</v>
      </c>
      <c r="C54" s="1296" t="s">
        <v>467</v>
      </c>
      <c r="D54" s="1297"/>
      <c r="E54" s="1298"/>
      <c r="F54" s="218"/>
      <c r="G54" s="218"/>
      <c r="H54" s="218"/>
      <c r="I54" s="218"/>
      <c r="J54" s="219"/>
      <c r="K54" s="220"/>
    </row>
    <row r="55" spans="2:11" ht="24" customHeight="1" thickBot="1">
      <c r="B55" s="215" t="s">
        <v>404</v>
      </c>
      <c r="C55" s="1296" t="s">
        <v>392</v>
      </c>
      <c r="D55" s="1297"/>
      <c r="E55" s="1298"/>
      <c r="F55" s="218"/>
      <c r="G55" s="218"/>
      <c r="H55" s="218"/>
      <c r="I55" s="218"/>
      <c r="J55" s="219"/>
      <c r="K55" s="220"/>
    </row>
    <row r="56" spans="2:11" ht="24" customHeight="1" thickBot="1">
      <c r="B56" s="215"/>
      <c r="C56" s="1296" t="s">
        <v>522</v>
      </c>
      <c r="D56" s="1297"/>
      <c r="E56" s="1298"/>
      <c r="F56" s="218"/>
      <c r="G56" s="218"/>
      <c r="H56" s="218"/>
      <c r="I56" s="218"/>
      <c r="J56" s="219"/>
      <c r="K56" s="220"/>
    </row>
    <row r="57" spans="2:11" ht="24" customHeight="1" thickBot="1">
      <c r="B57" s="215"/>
      <c r="C57" s="1296" t="s">
        <v>537</v>
      </c>
      <c r="D57" s="1297"/>
      <c r="E57" s="1298"/>
      <c r="F57" s="218"/>
      <c r="G57" s="218"/>
      <c r="H57" s="218"/>
      <c r="I57" s="218"/>
      <c r="J57" s="219"/>
      <c r="K57" s="220"/>
    </row>
    <row r="58" spans="2:11" ht="24" customHeight="1" thickBot="1">
      <c r="B58" s="215"/>
      <c r="C58" s="1296" t="s">
        <v>538</v>
      </c>
      <c r="D58" s="1297"/>
      <c r="E58" s="1298"/>
      <c r="F58" s="218"/>
      <c r="G58" s="218"/>
      <c r="H58" s="218"/>
      <c r="I58" s="218"/>
      <c r="J58" s="219"/>
      <c r="K58" s="220"/>
    </row>
    <row r="59" spans="2:11" ht="24" customHeight="1" thickBot="1">
      <c r="B59" s="215"/>
      <c r="C59" s="1296" t="s">
        <v>523</v>
      </c>
      <c r="D59" s="1297"/>
      <c r="E59" s="1298"/>
      <c r="F59" s="218"/>
      <c r="G59" s="218"/>
      <c r="H59" s="218"/>
      <c r="I59" s="218"/>
      <c r="J59" s="219"/>
      <c r="K59" s="220"/>
    </row>
    <row r="60" spans="2:11" ht="24" customHeight="1" thickBot="1">
      <c r="B60" s="215"/>
      <c r="C60" s="1296" t="s">
        <v>524</v>
      </c>
      <c r="D60" s="1297"/>
      <c r="E60" s="1298"/>
      <c r="F60" s="218"/>
      <c r="G60" s="218"/>
      <c r="H60" s="218"/>
      <c r="I60" s="218"/>
      <c r="J60" s="219"/>
      <c r="K60" s="220"/>
    </row>
    <row r="61" spans="2:11" ht="24" customHeight="1" thickBot="1">
      <c r="B61" s="215"/>
      <c r="C61" s="1296" t="s">
        <v>539</v>
      </c>
      <c r="D61" s="1297"/>
      <c r="E61" s="1298"/>
      <c r="F61" s="218"/>
      <c r="G61" s="218"/>
      <c r="H61" s="218"/>
      <c r="I61" s="218"/>
      <c r="J61" s="219"/>
      <c r="K61" s="220"/>
    </row>
    <row r="62" spans="2:11" ht="24" customHeight="1" thickBot="1">
      <c r="B62" s="215"/>
      <c r="C62" s="1312" t="s">
        <v>525</v>
      </c>
      <c r="D62" s="1313"/>
      <c r="E62" s="1314"/>
      <c r="F62" s="218"/>
      <c r="G62" s="218"/>
      <c r="H62" s="218"/>
      <c r="I62" s="218"/>
      <c r="J62" s="219"/>
      <c r="K62" s="220"/>
    </row>
    <row r="63" spans="2:11" ht="24" customHeight="1" thickBot="1">
      <c r="B63" s="215" t="s">
        <v>406</v>
      </c>
      <c r="C63" s="1296" t="s">
        <v>393</v>
      </c>
      <c r="D63" s="1297"/>
      <c r="E63" s="1298"/>
      <c r="F63" s="218"/>
      <c r="G63" s="218"/>
      <c r="H63" s="218"/>
      <c r="I63" s="218"/>
      <c r="J63" s="219"/>
      <c r="K63" s="220"/>
    </row>
    <row r="64" spans="2:11" ht="24" customHeight="1" thickBot="1">
      <c r="B64" s="215" t="s">
        <v>408</v>
      </c>
      <c r="C64" s="1296" t="s">
        <v>394</v>
      </c>
      <c r="D64" s="1297"/>
      <c r="E64" s="1298"/>
      <c r="F64" s="218"/>
      <c r="G64" s="218"/>
      <c r="H64" s="218"/>
      <c r="I64" s="218"/>
      <c r="J64" s="219"/>
      <c r="K64" s="220"/>
    </row>
    <row r="65" spans="2:11" ht="24" customHeight="1" thickBot="1">
      <c r="B65" s="215" t="s">
        <v>410</v>
      </c>
      <c r="C65" s="1296" t="s">
        <v>395</v>
      </c>
      <c r="D65" s="1297"/>
      <c r="E65" s="1298"/>
      <c r="F65" s="218"/>
      <c r="G65" s="218"/>
      <c r="H65" s="218"/>
      <c r="I65" s="218"/>
      <c r="J65" s="219"/>
      <c r="K65" s="220"/>
    </row>
    <row r="66" spans="2:11" ht="24" customHeight="1" thickBot="1">
      <c r="B66" s="215" t="s">
        <v>412</v>
      </c>
      <c r="C66" s="1296" t="s">
        <v>396</v>
      </c>
      <c r="D66" s="1297"/>
      <c r="E66" s="1298"/>
      <c r="F66" s="218"/>
      <c r="G66" s="218"/>
      <c r="H66" s="218"/>
      <c r="I66" s="218"/>
      <c r="J66" s="219"/>
      <c r="K66" s="220"/>
    </row>
    <row r="67" spans="2:11" ht="24" customHeight="1" thickBot="1">
      <c r="B67" s="215" t="s">
        <v>414</v>
      </c>
      <c r="C67" s="1296" t="s">
        <v>472</v>
      </c>
      <c r="D67" s="1297"/>
      <c r="E67" s="1298"/>
      <c r="F67" s="218"/>
      <c r="G67" s="218"/>
      <c r="H67" s="218"/>
      <c r="I67" s="218"/>
      <c r="J67" s="219"/>
      <c r="K67" s="220"/>
    </row>
    <row r="68" spans="2:11" ht="24" customHeight="1" thickBot="1">
      <c r="B68" s="215" t="s">
        <v>415</v>
      </c>
      <c r="C68" s="1296" t="s">
        <v>473</v>
      </c>
      <c r="D68" s="1297"/>
      <c r="E68" s="1298"/>
      <c r="F68" s="218"/>
      <c r="G68" s="218"/>
      <c r="H68" s="218"/>
      <c r="I68" s="218"/>
      <c r="J68" s="219"/>
      <c r="K68" s="220"/>
    </row>
    <row r="69" spans="2:11" ht="24" customHeight="1" thickBot="1">
      <c r="B69" s="215" t="s">
        <v>425</v>
      </c>
      <c r="C69" s="1296" t="s">
        <v>474</v>
      </c>
      <c r="D69" s="1297"/>
      <c r="E69" s="1298"/>
      <c r="F69" s="218"/>
      <c r="G69" s="218"/>
      <c r="H69" s="218"/>
      <c r="I69" s="218"/>
      <c r="J69" s="219"/>
      <c r="K69" s="220"/>
    </row>
    <row r="70" spans="2:11" ht="24" customHeight="1" thickBot="1">
      <c r="B70" s="215"/>
      <c r="C70" s="1315" t="s">
        <v>475</v>
      </c>
      <c r="D70" s="1316"/>
      <c r="E70" s="1317"/>
      <c r="F70" s="218"/>
      <c r="G70" s="218"/>
      <c r="H70" s="218"/>
      <c r="I70" s="218"/>
      <c r="J70" s="219"/>
      <c r="K70" s="220"/>
    </row>
    <row r="71" spans="2:11" ht="24" customHeight="1">
      <c r="B71" s="1287">
        <v>4</v>
      </c>
      <c r="C71" s="1289" t="s">
        <v>526</v>
      </c>
      <c r="D71" s="1290"/>
      <c r="E71" s="1291"/>
      <c r="F71" s="1283"/>
      <c r="G71" s="1283"/>
      <c r="H71" s="1283"/>
      <c r="I71" s="1283"/>
      <c r="J71" s="223"/>
      <c r="K71" s="224"/>
    </row>
    <row r="72" spans="2:11" ht="24" customHeight="1" thickBot="1">
      <c r="B72" s="1305"/>
      <c r="C72" s="1312" t="s">
        <v>527</v>
      </c>
      <c r="D72" s="1313"/>
      <c r="E72" s="1314"/>
      <c r="F72" s="1295"/>
      <c r="G72" s="1295"/>
      <c r="H72" s="1295"/>
      <c r="I72" s="1295"/>
      <c r="J72" s="221"/>
      <c r="K72" s="222"/>
    </row>
    <row r="73" spans="2:11" ht="24" customHeight="1" thickBot="1">
      <c r="B73" s="215">
        <v>5</v>
      </c>
      <c r="C73" s="1296" t="s">
        <v>477</v>
      </c>
      <c r="D73" s="1297"/>
      <c r="E73" s="1298"/>
      <c r="F73" s="218"/>
      <c r="G73" s="218"/>
      <c r="H73" s="218"/>
      <c r="I73" s="218"/>
      <c r="J73" s="219"/>
      <c r="K73" s="220"/>
    </row>
    <row r="74" spans="2:11" ht="24" customHeight="1" thickBot="1">
      <c r="B74" s="215">
        <v>6</v>
      </c>
      <c r="C74" s="1296" t="s">
        <v>478</v>
      </c>
      <c r="D74" s="1297"/>
      <c r="E74" s="1298"/>
      <c r="F74" s="218"/>
      <c r="G74" s="218"/>
      <c r="H74" s="218"/>
      <c r="I74" s="218"/>
      <c r="J74" s="219"/>
      <c r="K74" s="220"/>
    </row>
    <row r="75" spans="2:11" ht="24" customHeight="1" thickBot="1">
      <c r="B75" s="215">
        <v>7</v>
      </c>
      <c r="C75" s="1296" t="s">
        <v>479</v>
      </c>
      <c r="D75" s="1297"/>
      <c r="E75" s="1298"/>
      <c r="F75" s="218"/>
      <c r="G75" s="218"/>
      <c r="H75" s="218"/>
      <c r="I75" s="218"/>
      <c r="J75" s="219"/>
      <c r="K75" s="220"/>
    </row>
    <row r="76" spans="2:11" ht="24" customHeight="1" thickBot="1">
      <c r="B76" s="215">
        <v>8</v>
      </c>
      <c r="C76" s="1296" t="s">
        <v>158</v>
      </c>
      <c r="D76" s="1297"/>
      <c r="E76" s="1298"/>
      <c r="F76" s="218"/>
      <c r="G76" s="218"/>
      <c r="H76" s="218"/>
      <c r="I76" s="218"/>
      <c r="J76" s="219"/>
      <c r="K76" s="220"/>
    </row>
    <row r="77" spans="2:11" ht="24" customHeight="1" thickBot="1">
      <c r="B77" s="215"/>
      <c r="C77" s="1299" t="s">
        <v>528</v>
      </c>
      <c r="D77" s="1300"/>
      <c r="E77" s="1301"/>
      <c r="F77" s="218"/>
      <c r="G77" s="218"/>
      <c r="H77" s="218"/>
      <c r="I77" s="218"/>
      <c r="J77" s="219"/>
      <c r="K77" s="220"/>
    </row>
    <row r="78" spans="2:11" ht="24" customHeight="1" thickBot="1">
      <c r="B78" s="215"/>
      <c r="C78" s="1299" t="s">
        <v>529</v>
      </c>
      <c r="D78" s="1300"/>
      <c r="E78" s="1301"/>
      <c r="F78" s="218"/>
      <c r="G78" s="218"/>
      <c r="H78" s="218"/>
      <c r="I78" s="218"/>
      <c r="J78" s="219"/>
      <c r="K78" s="220"/>
    </row>
    <row r="79" spans="2:11" ht="24" customHeight="1" thickBot="1">
      <c r="B79" s="215"/>
      <c r="C79" s="1299" t="s">
        <v>530</v>
      </c>
      <c r="D79" s="1300"/>
      <c r="E79" s="1301"/>
      <c r="F79" s="218"/>
      <c r="G79" s="218"/>
      <c r="H79" s="218"/>
      <c r="I79" s="218"/>
      <c r="J79" s="219"/>
      <c r="K79" s="220"/>
    </row>
    <row r="80" spans="2:11" ht="24" customHeight="1" thickBot="1">
      <c r="B80" s="215"/>
      <c r="C80" s="1299" t="s">
        <v>531</v>
      </c>
      <c r="D80" s="1300"/>
      <c r="E80" s="1301"/>
      <c r="F80" s="218"/>
      <c r="G80" s="218"/>
      <c r="H80" s="218"/>
      <c r="I80" s="218"/>
      <c r="J80" s="219"/>
      <c r="K80" s="220"/>
    </row>
    <row r="81" spans="2:11" ht="24" customHeight="1" thickBot="1">
      <c r="B81" s="215"/>
      <c r="C81" s="1299" t="s">
        <v>532</v>
      </c>
      <c r="D81" s="1300"/>
      <c r="E81" s="1301"/>
      <c r="F81" s="218"/>
      <c r="G81" s="218"/>
      <c r="H81" s="218"/>
      <c r="I81" s="218"/>
      <c r="J81" s="219"/>
      <c r="K81" s="220"/>
    </row>
    <row r="82" spans="2:11" ht="24" customHeight="1" thickBot="1">
      <c r="B82" s="215"/>
      <c r="C82" s="1299" t="s">
        <v>533</v>
      </c>
      <c r="D82" s="1300"/>
      <c r="E82" s="1301"/>
      <c r="F82" s="218"/>
      <c r="G82" s="218"/>
      <c r="H82" s="218"/>
      <c r="I82" s="218"/>
      <c r="J82" s="219"/>
      <c r="K82" s="220"/>
    </row>
    <row r="83" spans="2:11" ht="24" customHeight="1" thickBot="1">
      <c r="B83" s="215">
        <v>9</v>
      </c>
      <c r="C83" s="1296" t="s">
        <v>486</v>
      </c>
      <c r="D83" s="1297"/>
      <c r="E83" s="1298"/>
      <c r="F83" s="218"/>
      <c r="G83" s="218"/>
      <c r="H83" s="218"/>
      <c r="I83" s="218"/>
      <c r="J83" s="219"/>
      <c r="K83" s="220"/>
    </row>
    <row r="84" spans="2:11" ht="24" customHeight="1" thickBot="1">
      <c r="B84" s="215">
        <v>10</v>
      </c>
      <c r="C84" s="1296" t="s">
        <v>487</v>
      </c>
      <c r="D84" s="1297"/>
      <c r="E84" s="1298"/>
      <c r="F84" s="218"/>
      <c r="G84" s="218"/>
      <c r="H84" s="218"/>
      <c r="I84" s="218"/>
      <c r="J84" s="219"/>
      <c r="K84" s="220"/>
    </row>
    <row r="85" spans="2:11" ht="24" customHeight="1" thickBot="1">
      <c r="B85" s="215"/>
      <c r="C85" s="1302" t="s">
        <v>488</v>
      </c>
      <c r="D85" s="1303"/>
      <c r="E85" s="1304"/>
      <c r="F85" s="218"/>
      <c r="G85" s="218"/>
      <c r="H85" s="218"/>
      <c r="I85" s="218"/>
      <c r="J85" s="219"/>
      <c r="K85" s="220"/>
    </row>
    <row r="86" spans="2:11" ht="24" customHeight="1" thickBot="1">
      <c r="B86" s="215">
        <v>11</v>
      </c>
      <c r="C86" s="1296" t="s">
        <v>489</v>
      </c>
      <c r="D86" s="1297"/>
      <c r="E86" s="1298"/>
      <c r="F86" s="218"/>
      <c r="G86" s="218"/>
      <c r="H86" s="218"/>
      <c r="I86" s="218"/>
      <c r="J86" s="219"/>
      <c r="K86" s="220"/>
    </row>
    <row r="87" spans="2:11" ht="24" customHeight="1" thickBot="1">
      <c r="B87" s="215" t="s">
        <v>492</v>
      </c>
      <c r="C87" s="1296" t="s">
        <v>491</v>
      </c>
      <c r="D87" s="1297"/>
      <c r="E87" s="1298"/>
      <c r="F87" s="218"/>
      <c r="G87" s="218"/>
      <c r="H87" s="218"/>
      <c r="I87" s="218"/>
      <c r="J87" s="219"/>
      <c r="K87" s="220"/>
    </row>
    <row r="88" spans="2:11" ht="24" customHeight="1" thickBot="1">
      <c r="B88" s="215" t="s">
        <v>492</v>
      </c>
      <c r="C88" s="1296" t="s">
        <v>493</v>
      </c>
      <c r="D88" s="1297"/>
      <c r="E88" s="1298"/>
      <c r="F88" s="218"/>
      <c r="G88" s="218"/>
      <c r="H88" s="218"/>
      <c r="I88" s="218"/>
      <c r="J88" s="219"/>
      <c r="K88" s="220"/>
    </row>
    <row r="89" spans="2:11" ht="24" customHeight="1" thickBot="1">
      <c r="B89" s="215" t="s">
        <v>494</v>
      </c>
      <c r="C89" s="1296" t="s">
        <v>495</v>
      </c>
      <c r="D89" s="1297"/>
      <c r="E89" s="1298"/>
      <c r="F89" s="218"/>
      <c r="G89" s="218"/>
      <c r="H89" s="218"/>
      <c r="I89" s="218"/>
      <c r="J89" s="219"/>
      <c r="K89" s="220"/>
    </row>
    <row r="90" spans="2:11" ht="24" customHeight="1" thickBot="1">
      <c r="B90" s="215" t="s">
        <v>496</v>
      </c>
      <c r="C90" s="1296" t="s">
        <v>497</v>
      </c>
      <c r="D90" s="1297"/>
      <c r="E90" s="1298"/>
      <c r="F90" s="218"/>
      <c r="G90" s="218"/>
      <c r="H90" s="218"/>
      <c r="I90" s="218"/>
      <c r="J90" s="219"/>
      <c r="K90" s="220"/>
    </row>
    <row r="91" spans="2:11" ht="24" customHeight="1" thickBot="1">
      <c r="B91" s="215" t="s">
        <v>498</v>
      </c>
      <c r="C91" s="1296" t="s">
        <v>499</v>
      </c>
      <c r="D91" s="1297"/>
      <c r="E91" s="1298"/>
      <c r="F91" s="218"/>
      <c r="G91" s="218"/>
      <c r="H91" s="218"/>
      <c r="I91" s="218"/>
      <c r="J91" s="219"/>
      <c r="K91" s="220"/>
    </row>
    <row r="92" spans="2:11" ht="24" customHeight="1" thickBot="1">
      <c r="B92" s="215" t="s">
        <v>500</v>
      </c>
      <c r="C92" s="1296" t="s">
        <v>501</v>
      </c>
      <c r="D92" s="1297"/>
      <c r="E92" s="1298"/>
      <c r="F92" s="218"/>
      <c r="G92" s="218"/>
      <c r="H92" s="218"/>
      <c r="I92" s="218"/>
      <c r="J92" s="219"/>
      <c r="K92" s="220"/>
    </row>
    <row r="93" spans="2:11" ht="24" customHeight="1" thickBot="1">
      <c r="B93" s="215" t="s">
        <v>502</v>
      </c>
      <c r="C93" s="1296" t="s">
        <v>503</v>
      </c>
      <c r="D93" s="1297"/>
      <c r="E93" s="1298"/>
      <c r="F93" s="218"/>
      <c r="G93" s="218"/>
      <c r="H93" s="218"/>
      <c r="I93" s="218"/>
      <c r="J93" s="219"/>
      <c r="K93" s="220"/>
    </row>
    <row r="94" spans="2:11" ht="24" customHeight="1" thickBot="1">
      <c r="B94" s="215" t="s">
        <v>504</v>
      </c>
      <c r="C94" s="1296" t="s">
        <v>534</v>
      </c>
      <c r="D94" s="1297"/>
      <c r="E94" s="1298"/>
      <c r="F94" s="218"/>
      <c r="G94" s="218"/>
      <c r="H94" s="218"/>
      <c r="I94" s="218"/>
      <c r="J94" s="219"/>
      <c r="K94" s="220"/>
    </row>
    <row r="95" spans="2:11" ht="24" customHeight="1" thickBot="1">
      <c r="B95" s="215" t="s">
        <v>506</v>
      </c>
      <c r="C95" s="1296" t="s">
        <v>507</v>
      </c>
      <c r="D95" s="1297"/>
      <c r="E95" s="1298"/>
      <c r="F95" s="218"/>
      <c r="G95" s="218"/>
      <c r="H95" s="218"/>
      <c r="I95" s="218"/>
      <c r="J95" s="219"/>
      <c r="K95" s="220"/>
    </row>
    <row r="96" spans="2:11" ht="24" customHeight="1" thickBot="1">
      <c r="B96" s="215" t="s">
        <v>508</v>
      </c>
      <c r="C96" s="1296" t="s">
        <v>509</v>
      </c>
      <c r="D96" s="1297"/>
      <c r="E96" s="1298"/>
      <c r="F96" s="218"/>
      <c r="G96" s="218"/>
      <c r="H96" s="218"/>
      <c r="I96" s="218"/>
      <c r="J96" s="219"/>
      <c r="K96" s="220"/>
    </row>
    <row r="97" spans="2:11" ht="24" customHeight="1" thickBot="1">
      <c r="B97" s="215" t="s">
        <v>510</v>
      </c>
      <c r="C97" s="1296" t="s">
        <v>161</v>
      </c>
      <c r="D97" s="1297"/>
      <c r="E97" s="1298"/>
      <c r="F97" s="218"/>
      <c r="G97" s="218"/>
      <c r="H97" s="218"/>
      <c r="I97" s="218"/>
      <c r="J97" s="219"/>
      <c r="K97" s="220"/>
    </row>
    <row r="98" spans="2:11" ht="24" customHeight="1" thickBot="1">
      <c r="B98" s="215">
        <v>12</v>
      </c>
      <c r="C98" s="1296" t="s">
        <v>162</v>
      </c>
      <c r="D98" s="1297"/>
      <c r="E98" s="1298"/>
      <c r="F98" s="218"/>
      <c r="G98" s="218"/>
      <c r="H98" s="218"/>
      <c r="I98" s="218"/>
      <c r="J98" s="219"/>
      <c r="K98" s="220"/>
    </row>
    <row r="99" spans="2:11" ht="24" customHeight="1">
      <c r="B99" s="1287">
        <v>13</v>
      </c>
      <c r="C99" s="1289" t="s">
        <v>540</v>
      </c>
      <c r="D99" s="1290"/>
      <c r="E99" s="1291"/>
      <c r="F99" s="1283"/>
      <c r="G99" s="1283"/>
      <c r="H99" s="1283"/>
      <c r="I99" s="1283"/>
      <c r="J99" s="223"/>
      <c r="K99" s="224"/>
    </row>
    <row r="100" spans="2:11" ht="24" customHeight="1" thickBot="1">
      <c r="B100" s="1288"/>
      <c r="C100" s="1292" t="s">
        <v>541</v>
      </c>
      <c r="D100" s="1293"/>
      <c r="E100" s="1294"/>
      <c r="F100" s="1284"/>
      <c r="G100" s="1284"/>
      <c r="H100" s="1284"/>
      <c r="I100" s="1284"/>
      <c r="J100" s="225"/>
      <c r="K100" s="226"/>
    </row>
    <row r="101" spans="2:11" ht="22.5" customHeight="1">
      <c r="B101" s="234" t="s">
        <v>163</v>
      </c>
      <c r="C101" s="1285"/>
      <c r="D101" s="1285"/>
      <c r="E101" s="1285"/>
      <c r="F101" s="1285"/>
      <c r="G101" s="1285"/>
      <c r="H101" s="227"/>
      <c r="I101" s="1285"/>
      <c r="J101" s="1285"/>
      <c r="K101" s="1286"/>
    </row>
    <row r="102" spans="2:11" ht="45" customHeight="1">
      <c r="B102" s="1281" t="s">
        <v>542</v>
      </c>
      <c r="C102" s="1281"/>
      <c r="D102" s="1281"/>
      <c r="E102" s="1281"/>
      <c r="F102" s="1281"/>
      <c r="G102" s="1281"/>
      <c r="H102" s="1281"/>
      <c r="I102" s="1281"/>
      <c r="J102" s="1281"/>
      <c r="K102" s="1282"/>
    </row>
    <row r="103" spans="2:11" ht="16.5" customHeight="1">
      <c r="B103" s="228" t="s">
        <v>164</v>
      </c>
      <c r="C103" s="228"/>
      <c r="D103" s="236"/>
      <c r="E103" s="228"/>
      <c r="F103" s="228"/>
      <c r="G103" s="228"/>
      <c r="H103" s="228"/>
      <c r="I103" s="228"/>
      <c r="J103" s="228"/>
      <c r="K103" s="229"/>
    </row>
    <row r="104" spans="2:11" ht="16.5" customHeight="1">
      <c r="B104" s="228" t="s">
        <v>535</v>
      </c>
      <c r="C104" s="228"/>
      <c r="D104" s="236"/>
      <c r="E104" s="228"/>
      <c r="F104" s="228"/>
      <c r="G104" s="228"/>
      <c r="H104" s="228"/>
      <c r="I104" s="228"/>
      <c r="J104" s="228"/>
      <c r="K104" s="229"/>
    </row>
    <row r="105" spans="2:11" ht="22.5" customHeight="1">
      <c r="B105" s="228" t="s">
        <v>165</v>
      </c>
      <c r="C105" s="228"/>
      <c r="D105" s="236"/>
      <c r="E105" s="228"/>
      <c r="F105" s="228"/>
      <c r="G105" s="228"/>
      <c r="H105" s="228"/>
      <c r="I105" s="228"/>
      <c r="J105" s="228"/>
      <c r="K105" s="229"/>
    </row>
    <row r="106" spans="2:11" ht="15" customHeight="1">
      <c r="B106" s="228" t="s">
        <v>512</v>
      </c>
      <c r="C106" s="228"/>
      <c r="D106" s="236"/>
      <c r="E106" s="228"/>
      <c r="F106" s="228"/>
      <c r="G106" s="228"/>
      <c r="H106" s="228"/>
      <c r="I106" s="228"/>
      <c r="J106" s="228"/>
      <c r="K106" s="229"/>
    </row>
    <row r="107" spans="2:11" ht="15.75" customHeight="1">
      <c r="B107" s="228" t="s">
        <v>166</v>
      </c>
      <c r="C107" s="228"/>
      <c r="D107" s="236"/>
      <c r="E107" s="228"/>
      <c r="F107" s="228"/>
      <c r="G107" s="228"/>
      <c r="H107" s="228"/>
      <c r="I107" s="228"/>
      <c r="J107" s="228"/>
      <c r="K107" s="229"/>
    </row>
    <row r="108" spans="2:11" ht="16.5" customHeight="1">
      <c r="B108" s="228" t="s">
        <v>167</v>
      </c>
      <c r="C108" s="228"/>
      <c r="D108" s="236"/>
      <c r="E108" s="228"/>
      <c r="F108" s="228"/>
      <c r="G108" s="228"/>
      <c r="H108" s="228"/>
      <c r="I108" s="228"/>
      <c r="J108" s="228"/>
      <c r="K108" s="229"/>
    </row>
    <row r="109" spans="2:11" ht="16.5" customHeight="1">
      <c r="B109" s="228" t="s">
        <v>168</v>
      </c>
      <c r="C109" s="228"/>
      <c r="D109" s="228"/>
      <c r="E109" s="228"/>
      <c r="F109" s="228"/>
      <c r="G109" s="228"/>
      <c r="H109" s="228"/>
      <c r="I109" s="228"/>
      <c r="J109" s="228"/>
      <c r="K109" s="229"/>
    </row>
    <row r="110" spans="2:11" ht="32.25" customHeight="1">
      <c r="B110" s="1279" t="s">
        <v>536</v>
      </c>
      <c r="C110" s="1279"/>
      <c r="D110" s="1279"/>
      <c r="E110" s="1279"/>
      <c r="F110" s="1279"/>
      <c r="G110" s="1279"/>
      <c r="H110" s="1279"/>
      <c r="I110" s="1279"/>
      <c r="J110" s="1279"/>
      <c r="K110" s="1280"/>
    </row>
    <row r="111" spans="2:11" ht="16.5" customHeight="1">
      <c r="B111" s="228" t="s">
        <v>543</v>
      </c>
      <c r="C111" s="228"/>
      <c r="D111" s="228"/>
      <c r="E111" s="228"/>
      <c r="F111" s="228"/>
      <c r="G111" s="228"/>
      <c r="H111" s="228"/>
      <c r="I111" s="228"/>
      <c r="J111" s="228"/>
      <c r="K111" s="229"/>
    </row>
    <row r="112" spans="2:11" ht="16.5" customHeight="1">
      <c r="B112" s="230" t="s">
        <v>544</v>
      </c>
      <c r="C112" s="230"/>
      <c r="D112" s="230"/>
      <c r="E112" s="230"/>
      <c r="F112" s="230"/>
      <c r="G112" s="230"/>
      <c r="H112" s="230"/>
      <c r="I112" s="230"/>
      <c r="J112" s="228"/>
      <c r="K112" s="229"/>
    </row>
    <row r="113" spans="2:11" ht="16.5" customHeight="1">
      <c r="B113" s="235"/>
      <c r="C113" s="228"/>
      <c r="D113" s="213"/>
      <c r="E113" s="228"/>
      <c r="F113" s="228"/>
      <c r="G113" s="228"/>
      <c r="H113" s="228"/>
      <c r="I113" s="228"/>
      <c r="J113" s="228"/>
      <c r="K113" s="229"/>
    </row>
  </sheetData>
  <mergeCells count="116">
    <mergeCell ref="B3:C3"/>
    <mergeCell ref="D3:K3"/>
    <mergeCell ref="C18:E18"/>
    <mergeCell ref="C19:E19"/>
    <mergeCell ref="C17:E17"/>
    <mergeCell ref="C12:E12"/>
    <mergeCell ref="C13:E13"/>
    <mergeCell ref="C30:E30"/>
    <mergeCell ref="C31:E31"/>
    <mergeCell ref="C29:E29"/>
    <mergeCell ref="C24:E24"/>
    <mergeCell ref="C25:E25"/>
    <mergeCell ref="C5:D5"/>
    <mergeCell ref="E5:K5"/>
    <mergeCell ref="C6:J6"/>
    <mergeCell ref="B4:K4"/>
    <mergeCell ref="E8:G8"/>
    <mergeCell ref="I8:K8"/>
    <mergeCell ref="C9:E9"/>
    <mergeCell ref="C10:E10"/>
    <mergeCell ref="C11:E11"/>
    <mergeCell ref="C8:D8"/>
    <mergeCell ref="C14:E14"/>
    <mergeCell ref="C15:E15"/>
    <mergeCell ref="C37:E37"/>
    <mergeCell ref="C54:E54"/>
    <mergeCell ref="C55:E55"/>
    <mergeCell ref="C53:E53"/>
    <mergeCell ref="C48:E48"/>
    <mergeCell ref="C49:E49"/>
    <mergeCell ref="C51:E51"/>
    <mergeCell ref="C52:E52"/>
    <mergeCell ref="C44:E44"/>
    <mergeCell ref="C45:E45"/>
    <mergeCell ref="C46:E46"/>
    <mergeCell ref="C47:E47"/>
    <mergeCell ref="C38:E38"/>
    <mergeCell ref="C39:E39"/>
    <mergeCell ref="C40:E40"/>
    <mergeCell ref="C69:E69"/>
    <mergeCell ref="C70:E70"/>
    <mergeCell ref="C71:E71"/>
    <mergeCell ref="C72:E72"/>
    <mergeCell ref="C73:E73"/>
    <mergeCell ref="C98:E98"/>
    <mergeCell ref="C95:E95"/>
    <mergeCell ref="C92:E92"/>
    <mergeCell ref="C93:E93"/>
    <mergeCell ref="C94:E94"/>
    <mergeCell ref="C86:E86"/>
    <mergeCell ref="C87:E87"/>
    <mergeCell ref="C88:E88"/>
    <mergeCell ref="C89:E89"/>
    <mergeCell ref="C90:E90"/>
    <mergeCell ref="C91:E91"/>
    <mergeCell ref="C97:E97"/>
    <mergeCell ref="C60:E60"/>
    <mergeCell ref="C59:E59"/>
    <mergeCell ref="B71:B72"/>
    <mergeCell ref="C16:E16"/>
    <mergeCell ref="C26:E26"/>
    <mergeCell ref="C27:E27"/>
    <mergeCell ref="C28:E28"/>
    <mergeCell ref="C20:E20"/>
    <mergeCell ref="C21:E21"/>
    <mergeCell ref="C22:E22"/>
    <mergeCell ref="C23:E23"/>
    <mergeCell ref="C56:E56"/>
    <mergeCell ref="C32:E32"/>
    <mergeCell ref="C33:E33"/>
    <mergeCell ref="C34:E34"/>
    <mergeCell ref="C35:E35"/>
    <mergeCell ref="C50:E50"/>
    <mergeCell ref="C42:E42"/>
    <mergeCell ref="C43:E43"/>
    <mergeCell ref="C41:E41"/>
    <mergeCell ref="C57:E57"/>
    <mergeCell ref="C58:E58"/>
    <mergeCell ref="C62:E62"/>
    <mergeCell ref="C36:E36"/>
    <mergeCell ref="F71:F72"/>
    <mergeCell ref="G71:G72"/>
    <mergeCell ref="H71:H72"/>
    <mergeCell ref="I71:I72"/>
    <mergeCell ref="C96:E96"/>
    <mergeCell ref="C61:E61"/>
    <mergeCell ref="C81:E81"/>
    <mergeCell ref="C82:E82"/>
    <mergeCell ref="C83:E83"/>
    <mergeCell ref="C84:E84"/>
    <mergeCell ref="C85:E85"/>
    <mergeCell ref="C63:E63"/>
    <mergeCell ref="C64:E64"/>
    <mergeCell ref="C65:E65"/>
    <mergeCell ref="C66:E66"/>
    <mergeCell ref="C80:E80"/>
    <mergeCell ref="C67:E67"/>
    <mergeCell ref="C74:E74"/>
    <mergeCell ref="C75:E75"/>
    <mergeCell ref="C76:E76"/>
    <mergeCell ref="C77:E77"/>
    <mergeCell ref="C78:E78"/>
    <mergeCell ref="C79:E79"/>
    <mergeCell ref="C68:E68"/>
    <mergeCell ref="B110:K110"/>
    <mergeCell ref="B102:K102"/>
    <mergeCell ref="I99:I100"/>
    <mergeCell ref="C101:D101"/>
    <mergeCell ref="E101:G101"/>
    <mergeCell ref="I101:K101"/>
    <mergeCell ref="B99:B100"/>
    <mergeCell ref="C99:E99"/>
    <mergeCell ref="C100:E100"/>
    <mergeCell ref="F99:F100"/>
    <mergeCell ref="G99:G100"/>
    <mergeCell ref="H99:H100"/>
  </mergeCells>
  <printOptions horizontalCentered="1"/>
  <pageMargins left="0" right="0" top="0.75" bottom="0" header="0" footer="0"/>
  <pageSetup paperSize="9" scale="61" fitToHeight="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B3:J112"/>
  <sheetViews>
    <sheetView showGridLines="0" topLeftCell="A28" workbookViewId="0">
      <selection activeCell="C110" sqref="C110:J110"/>
    </sheetView>
  </sheetViews>
  <sheetFormatPr defaultRowHeight="15"/>
  <cols>
    <col min="3" max="5" width="16.7109375" customWidth="1"/>
    <col min="6" max="10" width="11.140625" customWidth="1"/>
  </cols>
  <sheetData>
    <row r="3" spans="2:10" ht="15.75" thickBot="1"/>
    <row r="4" spans="2:10" ht="15.75">
      <c r="B4" s="1346"/>
      <c r="C4" s="1347"/>
      <c r="D4" s="1348" t="s">
        <v>571</v>
      </c>
      <c r="E4" s="1348"/>
      <c r="F4" s="1348"/>
      <c r="G4" s="1348"/>
      <c r="H4" s="1348"/>
      <c r="I4" s="1348"/>
      <c r="J4" s="1349"/>
    </row>
    <row r="5" spans="2:10" ht="33.75" customHeight="1">
      <c r="B5" s="1350" t="s">
        <v>572</v>
      </c>
      <c r="C5" s="1351"/>
      <c r="D5" s="1351"/>
      <c r="E5" s="1351"/>
      <c r="F5" s="1351"/>
      <c r="G5" s="1351"/>
      <c r="H5" s="1351"/>
      <c r="I5" s="1351"/>
      <c r="J5" s="1352"/>
    </row>
    <row r="6" spans="2:10" ht="15.75">
      <c r="B6" s="246"/>
      <c r="C6" s="1337"/>
      <c r="D6" s="1337"/>
      <c r="E6" s="1338" t="s">
        <v>518</v>
      </c>
      <c r="F6" s="1338"/>
      <c r="G6" s="1338"/>
      <c r="H6" s="1338"/>
      <c r="I6" s="1338"/>
      <c r="J6" s="1339"/>
    </row>
    <row r="7" spans="2:10" ht="15.75">
      <c r="B7" s="246"/>
      <c r="C7" s="1338" t="s">
        <v>126</v>
      </c>
      <c r="D7" s="1338"/>
      <c r="E7" s="1338"/>
      <c r="F7" s="1338"/>
      <c r="G7" s="1338"/>
      <c r="H7" s="1338"/>
      <c r="I7" s="1338"/>
      <c r="J7" s="1339"/>
    </row>
    <row r="8" spans="2:10" ht="15.75">
      <c r="B8" s="246"/>
      <c r="C8" s="1337"/>
      <c r="D8" s="1337"/>
      <c r="E8" s="1338" t="s">
        <v>573</v>
      </c>
      <c r="F8" s="1338"/>
      <c r="G8" s="1338"/>
      <c r="H8" s="1338"/>
      <c r="I8" s="1338"/>
      <c r="J8" s="1339"/>
    </row>
    <row r="9" spans="2:10" ht="16.5" thickBot="1">
      <c r="B9" s="247"/>
      <c r="C9" s="1340"/>
      <c r="D9" s="1340"/>
      <c r="E9" s="1340"/>
      <c r="F9" s="1340"/>
      <c r="G9" s="1340"/>
      <c r="H9" s="248"/>
      <c r="I9" s="1341" t="s">
        <v>127</v>
      </c>
      <c r="J9" s="1342"/>
    </row>
    <row r="10" spans="2:10" ht="15.75" thickBot="1">
      <c r="B10" s="262" t="s">
        <v>400</v>
      </c>
      <c r="C10" s="1343" t="s">
        <v>128</v>
      </c>
      <c r="D10" s="1344"/>
      <c r="E10" s="1345"/>
      <c r="F10" s="249" t="s">
        <v>3</v>
      </c>
      <c r="G10" s="249" t="s">
        <v>4</v>
      </c>
      <c r="H10" s="250" t="s">
        <v>5</v>
      </c>
      <c r="I10" s="250" t="s">
        <v>6</v>
      </c>
      <c r="J10" s="251" t="s">
        <v>0</v>
      </c>
    </row>
    <row r="11" spans="2:10" ht="15.75" thickBot="1">
      <c r="B11" s="252">
        <v>1</v>
      </c>
      <c r="C11" s="1359">
        <v>2</v>
      </c>
      <c r="D11" s="1360"/>
      <c r="E11" s="1361"/>
      <c r="F11" s="253">
        <v>3</v>
      </c>
      <c r="G11" s="253">
        <v>4</v>
      </c>
      <c r="H11" s="253">
        <v>5</v>
      </c>
      <c r="I11" s="253">
        <v>6</v>
      </c>
      <c r="J11" s="254">
        <v>7</v>
      </c>
    </row>
    <row r="12" spans="2:10" ht="22.5" customHeight="1" thickBot="1">
      <c r="B12" s="255">
        <v>1</v>
      </c>
      <c r="C12" s="1362" t="s">
        <v>401</v>
      </c>
      <c r="D12" s="1363"/>
      <c r="E12" s="1364"/>
      <c r="F12" s="256"/>
      <c r="G12" s="256"/>
      <c r="H12" s="256"/>
      <c r="I12" s="256"/>
      <c r="J12" s="257"/>
    </row>
    <row r="13" spans="2:10" ht="16.5" thickBot="1">
      <c r="B13" s="258" t="s">
        <v>402</v>
      </c>
      <c r="C13" s="1353" t="s">
        <v>403</v>
      </c>
      <c r="D13" s="1354"/>
      <c r="E13" s="1355"/>
      <c r="F13" s="256"/>
      <c r="G13" s="256"/>
      <c r="H13" s="256"/>
      <c r="I13" s="256"/>
      <c r="J13" s="257"/>
    </row>
    <row r="14" spans="2:10" ht="22.5" customHeight="1" thickBot="1">
      <c r="B14" s="258" t="s">
        <v>404</v>
      </c>
      <c r="C14" s="1353" t="s">
        <v>405</v>
      </c>
      <c r="D14" s="1354"/>
      <c r="E14" s="1355"/>
      <c r="F14" s="256"/>
      <c r="G14" s="256"/>
      <c r="H14" s="256"/>
      <c r="I14" s="256"/>
      <c r="J14" s="257"/>
    </row>
    <row r="15" spans="2:10" ht="22.5" customHeight="1" thickBot="1">
      <c r="B15" s="258" t="s">
        <v>406</v>
      </c>
      <c r="C15" s="1353" t="s">
        <v>407</v>
      </c>
      <c r="D15" s="1354"/>
      <c r="E15" s="1355"/>
      <c r="F15" s="256"/>
      <c r="G15" s="256"/>
      <c r="H15" s="256"/>
      <c r="I15" s="256"/>
      <c r="J15" s="257"/>
    </row>
    <row r="16" spans="2:10" ht="16.5" thickBot="1">
      <c r="B16" s="258" t="s">
        <v>408</v>
      </c>
      <c r="C16" s="1353" t="s">
        <v>409</v>
      </c>
      <c r="D16" s="1354"/>
      <c r="E16" s="1355"/>
      <c r="F16" s="256"/>
      <c r="G16" s="256"/>
      <c r="H16" s="256"/>
      <c r="I16" s="256"/>
      <c r="J16" s="257"/>
    </row>
    <row r="17" spans="2:10" ht="22.5" customHeight="1" thickBot="1">
      <c r="B17" s="258" t="s">
        <v>410</v>
      </c>
      <c r="C17" s="1353" t="s">
        <v>411</v>
      </c>
      <c r="D17" s="1354"/>
      <c r="E17" s="1355"/>
      <c r="F17" s="256"/>
      <c r="G17" s="256"/>
      <c r="H17" s="256"/>
      <c r="I17" s="256"/>
      <c r="J17" s="257"/>
    </row>
    <row r="18" spans="2:10" ht="16.5" thickBot="1">
      <c r="B18" s="258" t="s">
        <v>412</v>
      </c>
      <c r="C18" s="1353" t="s">
        <v>413</v>
      </c>
      <c r="D18" s="1354"/>
      <c r="E18" s="1355"/>
      <c r="F18" s="256"/>
      <c r="G18" s="256"/>
      <c r="H18" s="256"/>
      <c r="I18" s="256"/>
      <c r="J18" s="257"/>
    </row>
    <row r="19" spans="2:10" ht="16.5" thickBot="1">
      <c r="B19" s="258" t="s">
        <v>412</v>
      </c>
      <c r="C19" s="1353" t="s">
        <v>156</v>
      </c>
      <c r="D19" s="1354"/>
      <c r="E19" s="1355"/>
      <c r="F19" s="256"/>
      <c r="G19" s="256"/>
      <c r="H19" s="256"/>
      <c r="I19" s="256"/>
      <c r="J19" s="257"/>
    </row>
    <row r="20" spans="2:10" ht="16.5" thickBot="1">
      <c r="B20" s="258" t="s">
        <v>414</v>
      </c>
      <c r="C20" s="1353" t="s">
        <v>157</v>
      </c>
      <c r="D20" s="1354"/>
      <c r="E20" s="1355"/>
      <c r="F20" s="256"/>
      <c r="G20" s="256"/>
      <c r="H20" s="256"/>
      <c r="I20" s="256"/>
      <c r="J20" s="257"/>
    </row>
    <row r="21" spans="2:10" ht="22.5" customHeight="1" thickBot="1">
      <c r="B21" s="258" t="s">
        <v>415</v>
      </c>
      <c r="C21" s="1353" t="s">
        <v>416</v>
      </c>
      <c r="D21" s="1354"/>
      <c r="E21" s="1355"/>
      <c r="F21" s="256"/>
      <c r="G21" s="256"/>
      <c r="H21" s="256"/>
      <c r="I21" s="256"/>
      <c r="J21" s="257"/>
    </row>
    <row r="22" spans="2:10" ht="16.5" thickBot="1">
      <c r="B22" s="259"/>
      <c r="C22" s="1356" t="s">
        <v>417</v>
      </c>
      <c r="D22" s="1357"/>
      <c r="E22" s="1358"/>
      <c r="F22" s="256"/>
      <c r="G22" s="256"/>
      <c r="H22" s="256"/>
      <c r="I22" s="256"/>
      <c r="J22" s="257"/>
    </row>
    <row r="23" spans="2:10" ht="22.5" customHeight="1" thickBot="1">
      <c r="B23" s="255">
        <v>2</v>
      </c>
      <c r="C23" s="1362" t="s">
        <v>418</v>
      </c>
      <c r="D23" s="1363"/>
      <c r="E23" s="1364"/>
      <c r="F23" s="256"/>
      <c r="G23" s="256"/>
      <c r="H23" s="256"/>
      <c r="I23" s="256"/>
      <c r="J23" s="257"/>
    </row>
    <row r="24" spans="2:10" ht="16.5" thickBot="1">
      <c r="B24" s="258" t="s">
        <v>402</v>
      </c>
      <c r="C24" s="1353" t="s">
        <v>133</v>
      </c>
      <c r="D24" s="1354"/>
      <c r="E24" s="1355"/>
      <c r="F24" s="256"/>
      <c r="G24" s="256"/>
      <c r="H24" s="256"/>
      <c r="I24" s="256"/>
      <c r="J24" s="257"/>
    </row>
    <row r="25" spans="2:10" ht="16.5" thickBot="1">
      <c r="B25" s="258" t="s">
        <v>404</v>
      </c>
      <c r="C25" s="1353" t="s">
        <v>419</v>
      </c>
      <c r="D25" s="1354"/>
      <c r="E25" s="1355"/>
      <c r="F25" s="256"/>
      <c r="G25" s="256"/>
      <c r="H25" s="256"/>
      <c r="I25" s="256"/>
      <c r="J25" s="257"/>
    </row>
    <row r="26" spans="2:10" ht="16.5" thickBot="1">
      <c r="B26" s="258" t="s">
        <v>406</v>
      </c>
      <c r="C26" s="1353" t="s">
        <v>391</v>
      </c>
      <c r="D26" s="1354"/>
      <c r="E26" s="1355"/>
      <c r="F26" s="256"/>
      <c r="G26" s="256"/>
      <c r="H26" s="256"/>
      <c r="I26" s="256"/>
      <c r="J26" s="257"/>
    </row>
    <row r="27" spans="2:10" ht="16.5" thickBot="1">
      <c r="B27" s="258" t="s">
        <v>408</v>
      </c>
      <c r="C27" s="1353" t="s">
        <v>420</v>
      </c>
      <c r="D27" s="1354"/>
      <c r="E27" s="1355"/>
      <c r="F27" s="256"/>
      <c r="G27" s="256"/>
      <c r="H27" s="256"/>
      <c r="I27" s="256"/>
      <c r="J27" s="257"/>
    </row>
    <row r="28" spans="2:10" ht="16.5" thickBot="1">
      <c r="B28" s="258" t="s">
        <v>410</v>
      </c>
      <c r="C28" s="1353" t="s">
        <v>421</v>
      </c>
      <c r="D28" s="1354"/>
      <c r="E28" s="1355"/>
      <c r="F28" s="256"/>
      <c r="G28" s="256"/>
      <c r="H28" s="256"/>
      <c r="I28" s="256"/>
      <c r="J28" s="257"/>
    </row>
    <row r="29" spans="2:10" ht="16.5" thickBot="1">
      <c r="B29" s="258" t="s">
        <v>412</v>
      </c>
      <c r="C29" s="1353" t="s">
        <v>422</v>
      </c>
      <c r="D29" s="1354"/>
      <c r="E29" s="1355"/>
      <c r="F29" s="256"/>
      <c r="G29" s="256"/>
      <c r="H29" s="256"/>
      <c r="I29" s="256"/>
      <c r="J29" s="257"/>
    </row>
    <row r="30" spans="2:10" ht="16.5" thickBot="1">
      <c r="B30" s="258" t="s">
        <v>414</v>
      </c>
      <c r="C30" s="1353" t="s">
        <v>423</v>
      </c>
      <c r="D30" s="1354"/>
      <c r="E30" s="1355"/>
      <c r="F30" s="256"/>
      <c r="G30" s="256"/>
      <c r="H30" s="256"/>
      <c r="I30" s="256"/>
      <c r="J30" s="257"/>
    </row>
    <row r="31" spans="2:10" ht="16.5" thickBot="1">
      <c r="B31" s="258" t="s">
        <v>415</v>
      </c>
      <c r="C31" s="1353" t="s">
        <v>424</v>
      </c>
      <c r="D31" s="1354"/>
      <c r="E31" s="1355"/>
      <c r="F31" s="256"/>
      <c r="G31" s="256"/>
      <c r="H31" s="256"/>
      <c r="I31" s="256"/>
      <c r="J31" s="257"/>
    </row>
    <row r="32" spans="2:10" ht="16.5" thickBot="1">
      <c r="B32" s="258" t="s">
        <v>425</v>
      </c>
      <c r="C32" s="1353" t="s">
        <v>426</v>
      </c>
      <c r="D32" s="1354"/>
      <c r="E32" s="1355"/>
      <c r="F32" s="256"/>
      <c r="G32" s="256"/>
      <c r="H32" s="256"/>
      <c r="I32" s="256"/>
      <c r="J32" s="257"/>
    </row>
    <row r="33" spans="2:10" ht="16.5" thickBot="1">
      <c r="B33" s="260" t="s">
        <v>427</v>
      </c>
      <c r="C33" s="1353" t="s">
        <v>428</v>
      </c>
      <c r="D33" s="1354"/>
      <c r="E33" s="1355"/>
      <c r="F33" s="256"/>
      <c r="G33" s="256"/>
      <c r="H33" s="256"/>
      <c r="I33" s="256"/>
      <c r="J33" s="257"/>
    </row>
    <row r="34" spans="2:10" ht="16.5" thickBot="1">
      <c r="B34" s="260" t="s">
        <v>429</v>
      </c>
      <c r="C34" s="1353" t="s">
        <v>430</v>
      </c>
      <c r="D34" s="1354"/>
      <c r="E34" s="1355"/>
      <c r="F34" s="256"/>
      <c r="G34" s="256"/>
      <c r="H34" s="256"/>
      <c r="I34" s="256"/>
      <c r="J34" s="257"/>
    </row>
    <row r="35" spans="2:10" ht="16.5" thickBot="1">
      <c r="B35" s="260" t="s">
        <v>431</v>
      </c>
      <c r="C35" s="1353" t="s">
        <v>432</v>
      </c>
      <c r="D35" s="1354"/>
      <c r="E35" s="1355"/>
      <c r="F35" s="256"/>
      <c r="G35" s="256"/>
      <c r="H35" s="256"/>
      <c r="I35" s="256"/>
      <c r="J35" s="257"/>
    </row>
    <row r="36" spans="2:10" ht="22.5" customHeight="1" thickBot="1">
      <c r="B36" s="260" t="s">
        <v>433</v>
      </c>
      <c r="C36" s="1353" t="s">
        <v>434</v>
      </c>
      <c r="D36" s="1354"/>
      <c r="E36" s="1355"/>
      <c r="F36" s="256"/>
      <c r="G36" s="256"/>
      <c r="H36" s="256"/>
      <c r="I36" s="256"/>
      <c r="J36" s="257"/>
    </row>
    <row r="37" spans="2:10" ht="16.5" thickBot="1">
      <c r="B37" s="261" t="s">
        <v>435</v>
      </c>
      <c r="C37" s="1353" t="s">
        <v>436</v>
      </c>
      <c r="D37" s="1354"/>
      <c r="E37" s="1355"/>
      <c r="F37" s="256"/>
      <c r="G37" s="256"/>
      <c r="H37" s="256"/>
      <c r="I37" s="256"/>
      <c r="J37" s="257"/>
    </row>
    <row r="38" spans="2:10" ht="16.5" thickBot="1">
      <c r="B38" s="260" t="s">
        <v>437</v>
      </c>
      <c r="C38" s="1353" t="s">
        <v>438</v>
      </c>
      <c r="D38" s="1354"/>
      <c r="E38" s="1355"/>
      <c r="F38" s="256"/>
      <c r="G38" s="256"/>
      <c r="H38" s="256"/>
      <c r="I38" s="256"/>
      <c r="J38" s="257"/>
    </row>
    <row r="39" spans="2:10" ht="16.5" thickBot="1">
      <c r="B39" s="260" t="s">
        <v>439</v>
      </c>
      <c r="C39" s="1353" t="s">
        <v>440</v>
      </c>
      <c r="D39" s="1354"/>
      <c r="E39" s="1355"/>
      <c r="F39" s="256"/>
      <c r="G39" s="256"/>
      <c r="H39" s="256"/>
      <c r="I39" s="256"/>
      <c r="J39" s="257"/>
    </row>
    <row r="40" spans="2:10" ht="16.5" thickBot="1">
      <c r="B40" s="260" t="s">
        <v>441</v>
      </c>
      <c r="C40" s="1353" t="s">
        <v>442</v>
      </c>
      <c r="D40" s="1354"/>
      <c r="E40" s="1355"/>
      <c r="F40" s="256"/>
      <c r="G40" s="256"/>
      <c r="H40" s="256"/>
      <c r="I40" s="256"/>
      <c r="J40" s="257"/>
    </row>
    <row r="41" spans="2:10" ht="16.5" thickBot="1">
      <c r="B41" s="260" t="s">
        <v>443</v>
      </c>
      <c r="C41" s="1353" t="s">
        <v>444</v>
      </c>
      <c r="D41" s="1354"/>
      <c r="E41" s="1355"/>
      <c r="F41" s="256"/>
      <c r="G41" s="256"/>
      <c r="H41" s="256"/>
      <c r="I41" s="256"/>
      <c r="J41" s="257"/>
    </row>
    <row r="42" spans="2:10" ht="22.5" customHeight="1" thickBot="1">
      <c r="B42" s="260" t="s">
        <v>445</v>
      </c>
      <c r="C42" s="1353" t="s">
        <v>446</v>
      </c>
      <c r="D42" s="1354"/>
      <c r="E42" s="1355"/>
      <c r="F42" s="256"/>
      <c r="G42" s="256"/>
      <c r="H42" s="256"/>
      <c r="I42" s="256"/>
      <c r="J42" s="257"/>
    </row>
    <row r="43" spans="2:10" ht="16.5" thickBot="1">
      <c r="B43" s="260" t="s">
        <v>447</v>
      </c>
      <c r="C43" s="1353" t="s">
        <v>448</v>
      </c>
      <c r="D43" s="1354"/>
      <c r="E43" s="1355"/>
      <c r="F43" s="256"/>
      <c r="G43" s="256"/>
      <c r="H43" s="256"/>
      <c r="I43" s="256"/>
      <c r="J43" s="257"/>
    </row>
    <row r="44" spans="2:10" ht="22.5" customHeight="1" thickBot="1">
      <c r="B44" s="260" t="s">
        <v>449</v>
      </c>
      <c r="C44" s="1353" t="s">
        <v>450</v>
      </c>
      <c r="D44" s="1354"/>
      <c r="E44" s="1355"/>
      <c r="F44" s="256"/>
      <c r="G44" s="256"/>
      <c r="H44" s="256"/>
      <c r="I44" s="256"/>
      <c r="J44" s="257"/>
    </row>
    <row r="45" spans="2:10" ht="16.5" thickBot="1">
      <c r="B45" s="260" t="s">
        <v>451</v>
      </c>
      <c r="C45" s="1353" t="s">
        <v>452</v>
      </c>
      <c r="D45" s="1354"/>
      <c r="E45" s="1355"/>
      <c r="F45" s="256"/>
      <c r="G45" s="256"/>
      <c r="H45" s="256"/>
      <c r="I45" s="256"/>
      <c r="J45" s="257"/>
    </row>
    <row r="46" spans="2:10" ht="16.5" thickBot="1">
      <c r="B46" s="260" t="s">
        <v>453</v>
      </c>
      <c r="C46" s="1353" t="s">
        <v>454</v>
      </c>
      <c r="D46" s="1354"/>
      <c r="E46" s="1355"/>
      <c r="F46" s="256"/>
      <c r="G46" s="256"/>
      <c r="H46" s="256"/>
      <c r="I46" s="256"/>
      <c r="J46" s="257"/>
    </row>
    <row r="47" spans="2:10" ht="16.5" thickBot="1">
      <c r="B47" s="260" t="s">
        <v>455</v>
      </c>
      <c r="C47" s="1353" t="s">
        <v>456</v>
      </c>
      <c r="D47" s="1354"/>
      <c r="E47" s="1355"/>
      <c r="F47" s="256"/>
      <c r="G47" s="256"/>
      <c r="H47" s="256"/>
      <c r="I47" s="256"/>
      <c r="J47" s="257"/>
    </row>
    <row r="48" spans="2:10" ht="16.5" thickBot="1">
      <c r="B48" s="260" t="s">
        <v>457</v>
      </c>
      <c r="C48" s="1365" t="s">
        <v>458</v>
      </c>
      <c r="D48" s="1366"/>
      <c r="E48" s="1367"/>
      <c r="F48" s="256"/>
      <c r="G48" s="256"/>
      <c r="H48" s="256"/>
      <c r="I48" s="256"/>
      <c r="J48" s="257"/>
    </row>
    <row r="49" spans="2:10" ht="16.5" thickBot="1">
      <c r="B49" s="260" t="s">
        <v>459</v>
      </c>
      <c r="C49" s="1353" t="s">
        <v>460</v>
      </c>
      <c r="D49" s="1354"/>
      <c r="E49" s="1355"/>
      <c r="F49" s="256"/>
      <c r="G49" s="256"/>
      <c r="H49" s="256"/>
      <c r="I49" s="256"/>
      <c r="J49" s="257"/>
    </row>
    <row r="50" spans="2:10" ht="16.5" thickBot="1">
      <c r="B50" s="260" t="s">
        <v>461</v>
      </c>
      <c r="C50" s="1353" t="s">
        <v>157</v>
      </c>
      <c r="D50" s="1354"/>
      <c r="E50" s="1355"/>
      <c r="F50" s="256"/>
      <c r="G50" s="256"/>
      <c r="H50" s="256"/>
      <c r="I50" s="256"/>
      <c r="J50" s="257"/>
    </row>
    <row r="51" spans="2:10" ht="22.5" customHeight="1" thickBot="1">
      <c r="B51" s="260" t="s">
        <v>462</v>
      </c>
      <c r="C51" s="1353" t="s">
        <v>463</v>
      </c>
      <c r="D51" s="1354"/>
      <c r="E51" s="1355"/>
      <c r="F51" s="256"/>
      <c r="G51" s="256"/>
      <c r="H51" s="256"/>
      <c r="I51" s="256"/>
      <c r="J51" s="257"/>
    </row>
    <row r="52" spans="2:10" ht="16.5" thickBot="1">
      <c r="B52" s="259"/>
      <c r="C52" s="1368"/>
      <c r="D52" s="1369"/>
      <c r="E52" s="1370"/>
      <c r="F52" s="256"/>
      <c r="G52" s="256"/>
      <c r="H52" s="256"/>
      <c r="I52" s="256"/>
      <c r="J52" s="257"/>
    </row>
    <row r="53" spans="2:10" ht="16.5" thickBot="1">
      <c r="B53" s="259"/>
      <c r="C53" s="1356" t="s">
        <v>465</v>
      </c>
      <c r="D53" s="1357"/>
      <c r="E53" s="1358"/>
      <c r="F53" s="256"/>
      <c r="G53" s="256"/>
      <c r="H53" s="256"/>
      <c r="I53" s="256"/>
      <c r="J53" s="257"/>
    </row>
    <row r="54" spans="2:10" ht="16.5" thickBot="1">
      <c r="B54" s="255">
        <v>3</v>
      </c>
      <c r="C54" s="1362" t="s">
        <v>466</v>
      </c>
      <c r="D54" s="1363"/>
      <c r="E54" s="1364"/>
      <c r="F54" s="256"/>
      <c r="G54" s="256"/>
      <c r="H54" s="256"/>
      <c r="I54" s="256"/>
      <c r="J54" s="257"/>
    </row>
    <row r="55" spans="2:10" ht="16.5" thickBot="1">
      <c r="B55" s="258" t="s">
        <v>402</v>
      </c>
      <c r="C55" s="1353" t="s">
        <v>467</v>
      </c>
      <c r="D55" s="1354"/>
      <c r="E55" s="1355"/>
      <c r="F55" s="256"/>
      <c r="G55" s="256"/>
      <c r="H55" s="256"/>
      <c r="I55" s="256"/>
      <c r="J55" s="257"/>
    </row>
    <row r="56" spans="2:10" ht="16.5" thickBot="1">
      <c r="B56" s="258" t="s">
        <v>404</v>
      </c>
      <c r="C56" s="1353" t="s">
        <v>392</v>
      </c>
      <c r="D56" s="1354"/>
      <c r="E56" s="1355"/>
      <c r="F56" s="256"/>
      <c r="G56" s="256"/>
      <c r="H56" s="256"/>
      <c r="I56" s="256"/>
      <c r="J56" s="257"/>
    </row>
    <row r="57" spans="2:10" ht="22.5" customHeight="1" thickBot="1">
      <c r="B57" s="259"/>
      <c r="C57" s="1353" t="s">
        <v>574</v>
      </c>
      <c r="D57" s="1354"/>
      <c r="E57" s="1355"/>
      <c r="F57" s="256"/>
      <c r="G57" s="256"/>
      <c r="H57" s="256"/>
      <c r="I57" s="256"/>
      <c r="J57" s="257"/>
    </row>
    <row r="58" spans="2:10" ht="16.5" thickBot="1">
      <c r="B58" s="259"/>
      <c r="C58" s="1353" t="s">
        <v>575</v>
      </c>
      <c r="D58" s="1354"/>
      <c r="E58" s="1355"/>
      <c r="F58" s="256"/>
      <c r="G58" s="256"/>
      <c r="H58" s="256"/>
      <c r="I58" s="256"/>
      <c r="J58" s="257"/>
    </row>
    <row r="59" spans="2:10" ht="16.5" thickBot="1">
      <c r="B59" s="259"/>
      <c r="C59" s="1353" t="s">
        <v>576</v>
      </c>
      <c r="D59" s="1354"/>
      <c r="E59" s="1355"/>
      <c r="F59" s="256"/>
      <c r="G59" s="256"/>
      <c r="H59" s="256"/>
      <c r="I59" s="256"/>
      <c r="J59" s="257"/>
    </row>
    <row r="60" spans="2:10" ht="16.5" thickBot="1">
      <c r="B60" s="259"/>
      <c r="C60" s="1353" t="s">
        <v>577</v>
      </c>
      <c r="D60" s="1354"/>
      <c r="E60" s="1355"/>
      <c r="F60" s="256"/>
      <c r="G60" s="256"/>
      <c r="H60" s="256"/>
      <c r="I60" s="256"/>
      <c r="J60" s="257"/>
    </row>
    <row r="61" spans="2:10" ht="16.5" thickBot="1">
      <c r="B61" s="259"/>
      <c r="C61" s="1353" t="s">
        <v>578</v>
      </c>
      <c r="D61" s="1354"/>
      <c r="E61" s="1355"/>
      <c r="F61" s="256"/>
      <c r="G61" s="256"/>
      <c r="H61" s="256"/>
      <c r="I61" s="256"/>
      <c r="J61" s="257"/>
    </row>
    <row r="62" spans="2:10" ht="16.5" thickBot="1">
      <c r="B62" s="259"/>
      <c r="C62" s="1353" t="s">
        <v>579</v>
      </c>
      <c r="D62" s="1354"/>
      <c r="E62" s="1355"/>
      <c r="F62" s="256"/>
      <c r="G62" s="256"/>
      <c r="H62" s="256"/>
      <c r="I62" s="256"/>
      <c r="J62" s="257"/>
    </row>
    <row r="63" spans="2:10" ht="16.5" thickBot="1">
      <c r="B63" s="259"/>
      <c r="C63" s="1353" t="s">
        <v>580</v>
      </c>
      <c r="D63" s="1354"/>
      <c r="E63" s="1355"/>
      <c r="F63" s="256"/>
      <c r="G63" s="256"/>
      <c r="H63" s="256"/>
      <c r="I63" s="256"/>
      <c r="J63" s="257"/>
    </row>
    <row r="64" spans="2:10" ht="16.5" thickBot="1">
      <c r="B64" s="258" t="s">
        <v>406</v>
      </c>
      <c r="C64" s="1353" t="s">
        <v>393</v>
      </c>
      <c r="D64" s="1354"/>
      <c r="E64" s="1355"/>
      <c r="F64" s="256"/>
      <c r="G64" s="256"/>
      <c r="H64" s="256"/>
      <c r="I64" s="256"/>
      <c r="J64" s="257"/>
    </row>
    <row r="65" spans="2:10" ht="16.5" thickBot="1">
      <c r="B65" s="258" t="s">
        <v>408</v>
      </c>
      <c r="C65" s="1353" t="s">
        <v>394</v>
      </c>
      <c r="D65" s="1354"/>
      <c r="E65" s="1355"/>
      <c r="F65" s="256"/>
      <c r="G65" s="256"/>
      <c r="H65" s="256"/>
      <c r="I65" s="256"/>
      <c r="J65" s="257"/>
    </row>
    <row r="66" spans="2:10" ht="16.5" thickBot="1">
      <c r="B66" s="258" t="s">
        <v>410</v>
      </c>
      <c r="C66" s="1353" t="s">
        <v>395</v>
      </c>
      <c r="D66" s="1354"/>
      <c r="E66" s="1355"/>
      <c r="F66" s="256"/>
      <c r="G66" s="256"/>
      <c r="H66" s="256"/>
      <c r="I66" s="256"/>
      <c r="J66" s="257"/>
    </row>
    <row r="67" spans="2:10" ht="16.5" thickBot="1">
      <c r="B67" s="258" t="s">
        <v>412</v>
      </c>
      <c r="C67" s="1353" t="s">
        <v>396</v>
      </c>
      <c r="D67" s="1354"/>
      <c r="E67" s="1355"/>
      <c r="F67" s="256"/>
      <c r="G67" s="256"/>
      <c r="H67" s="256"/>
      <c r="I67" s="256"/>
      <c r="J67" s="257"/>
    </row>
    <row r="68" spans="2:10" ht="16.5" thickBot="1">
      <c r="B68" s="258" t="s">
        <v>414</v>
      </c>
      <c r="C68" s="1353" t="s">
        <v>472</v>
      </c>
      <c r="D68" s="1354"/>
      <c r="E68" s="1355"/>
      <c r="F68" s="256"/>
      <c r="G68" s="256"/>
      <c r="H68" s="256"/>
      <c r="I68" s="256"/>
      <c r="J68" s="257"/>
    </row>
    <row r="69" spans="2:10" ht="16.5" thickBot="1">
      <c r="B69" s="258" t="s">
        <v>415</v>
      </c>
      <c r="C69" s="1353" t="s">
        <v>473</v>
      </c>
      <c r="D69" s="1354"/>
      <c r="E69" s="1355"/>
      <c r="F69" s="256"/>
      <c r="G69" s="256"/>
      <c r="H69" s="256"/>
      <c r="I69" s="256"/>
      <c r="J69" s="257"/>
    </row>
    <row r="70" spans="2:10" ht="16.5" thickBot="1">
      <c r="B70" s="258" t="s">
        <v>425</v>
      </c>
      <c r="C70" s="1353" t="s">
        <v>474</v>
      </c>
      <c r="D70" s="1354"/>
      <c r="E70" s="1355"/>
      <c r="F70" s="256"/>
      <c r="G70" s="256"/>
      <c r="H70" s="256"/>
      <c r="I70" s="256"/>
      <c r="J70" s="257"/>
    </row>
    <row r="71" spans="2:10" ht="16.5" thickBot="1">
      <c r="B71" s="259"/>
      <c r="C71" s="1356" t="s">
        <v>581</v>
      </c>
      <c r="D71" s="1357"/>
      <c r="E71" s="1358"/>
      <c r="F71" s="256"/>
      <c r="G71" s="256"/>
      <c r="H71" s="256"/>
      <c r="I71" s="256"/>
      <c r="J71" s="257"/>
    </row>
    <row r="72" spans="2:10">
      <c r="B72" s="1376">
        <v>4</v>
      </c>
      <c r="C72" s="1378" t="s">
        <v>526</v>
      </c>
      <c r="D72" s="1379"/>
      <c r="E72" s="1380"/>
      <c r="F72" s="1247"/>
      <c r="G72" s="1247"/>
      <c r="H72" s="1247"/>
      <c r="I72" s="1247"/>
      <c r="J72" s="1371"/>
    </row>
    <row r="73" spans="2:10" ht="15.75" thickBot="1">
      <c r="B73" s="1377"/>
      <c r="C73" s="1373" t="s">
        <v>527</v>
      </c>
      <c r="D73" s="1374"/>
      <c r="E73" s="1375"/>
      <c r="F73" s="1249"/>
      <c r="G73" s="1249"/>
      <c r="H73" s="1249"/>
      <c r="I73" s="1249"/>
      <c r="J73" s="1372"/>
    </row>
    <row r="74" spans="2:10" ht="16.5" thickBot="1">
      <c r="B74" s="261">
        <v>5</v>
      </c>
      <c r="C74" s="1353" t="s">
        <v>477</v>
      </c>
      <c r="D74" s="1354"/>
      <c r="E74" s="1355"/>
      <c r="F74" s="256"/>
      <c r="G74" s="256"/>
      <c r="H74" s="256"/>
      <c r="I74" s="256"/>
      <c r="J74" s="257"/>
    </row>
    <row r="75" spans="2:10" ht="16.5" thickBot="1">
      <c r="B75" s="261">
        <v>6</v>
      </c>
      <c r="C75" s="1353" t="s">
        <v>478</v>
      </c>
      <c r="D75" s="1354"/>
      <c r="E75" s="1355"/>
      <c r="F75" s="256"/>
      <c r="G75" s="256"/>
      <c r="H75" s="256"/>
      <c r="I75" s="256"/>
      <c r="J75" s="257"/>
    </row>
    <row r="76" spans="2:10" ht="16.5" thickBot="1">
      <c r="B76" s="261">
        <v>7</v>
      </c>
      <c r="C76" s="1353" t="s">
        <v>479</v>
      </c>
      <c r="D76" s="1354"/>
      <c r="E76" s="1355"/>
      <c r="F76" s="256"/>
      <c r="G76" s="256"/>
      <c r="H76" s="256"/>
      <c r="I76" s="256"/>
      <c r="J76" s="257"/>
    </row>
    <row r="77" spans="2:10" ht="16.5" thickBot="1">
      <c r="B77" s="261">
        <v>8</v>
      </c>
      <c r="C77" s="1353" t="s">
        <v>158</v>
      </c>
      <c r="D77" s="1354"/>
      <c r="E77" s="1355"/>
      <c r="F77" s="256"/>
      <c r="G77" s="256"/>
      <c r="H77" s="256"/>
      <c r="I77" s="256"/>
      <c r="J77" s="257"/>
    </row>
    <row r="78" spans="2:10" ht="16.5" thickBot="1">
      <c r="B78" s="259"/>
      <c r="C78" s="1381" t="s">
        <v>582</v>
      </c>
      <c r="D78" s="1382"/>
      <c r="E78" s="1383"/>
      <c r="F78" s="256"/>
      <c r="G78" s="256"/>
      <c r="H78" s="256"/>
      <c r="I78" s="256"/>
      <c r="J78" s="257"/>
    </row>
    <row r="79" spans="2:10" ht="16.5" thickBot="1">
      <c r="B79" s="259"/>
      <c r="C79" s="1381" t="s">
        <v>583</v>
      </c>
      <c r="D79" s="1382"/>
      <c r="E79" s="1383"/>
      <c r="F79" s="256"/>
      <c r="G79" s="256"/>
      <c r="H79" s="256"/>
      <c r="I79" s="256"/>
      <c r="J79" s="257"/>
    </row>
    <row r="80" spans="2:10" ht="16.5" thickBot="1">
      <c r="B80" s="259"/>
      <c r="C80" s="1381" t="s">
        <v>584</v>
      </c>
      <c r="D80" s="1382"/>
      <c r="E80" s="1383"/>
      <c r="F80" s="256"/>
      <c r="G80" s="256"/>
      <c r="H80" s="256"/>
      <c r="I80" s="256"/>
      <c r="J80" s="257"/>
    </row>
    <row r="81" spans="2:10" ht="16.5" thickBot="1">
      <c r="B81" s="259"/>
      <c r="C81" s="1381" t="s">
        <v>585</v>
      </c>
      <c r="D81" s="1382"/>
      <c r="E81" s="1383"/>
      <c r="F81" s="256"/>
      <c r="G81" s="256"/>
      <c r="H81" s="256"/>
      <c r="I81" s="256"/>
      <c r="J81" s="257"/>
    </row>
    <row r="82" spans="2:10" ht="16.5" thickBot="1">
      <c r="B82" s="259"/>
      <c r="C82" s="1381" t="s">
        <v>586</v>
      </c>
      <c r="D82" s="1382"/>
      <c r="E82" s="1383"/>
      <c r="F82" s="256"/>
      <c r="G82" s="256"/>
      <c r="H82" s="256"/>
      <c r="I82" s="256"/>
      <c r="J82" s="257"/>
    </row>
    <row r="83" spans="2:10" ht="16.5" thickBot="1">
      <c r="B83" s="259"/>
      <c r="C83" s="1381" t="s">
        <v>587</v>
      </c>
      <c r="D83" s="1382"/>
      <c r="E83" s="1383"/>
      <c r="F83" s="256"/>
      <c r="G83" s="256"/>
      <c r="H83" s="256"/>
      <c r="I83" s="256"/>
      <c r="J83" s="257"/>
    </row>
    <row r="84" spans="2:10" ht="16.5" thickBot="1">
      <c r="B84" s="261">
        <v>9</v>
      </c>
      <c r="C84" s="1353" t="s">
        <v>486</v>
      </c>
      <c r="D84" s="1354"/>
      <c r="E84" s="1355"/>
      <c r="F84" s="256"/>
      <c r="G84" s="256"/>
      <c r="H84" s="256"/>
      <c r="I84" s="256"/>
      <c r="J84" s="257"/>
    </row>
    <row r="85" spans="2:10" ht="16.5" thickBot="1">
      <c r="B85" s="262">
        <v>10</v>
      </c>
      <c r="C85" s="1353" t="s">
        <v>487</v>
      </c>
      <c r="D85" s="1354"/>
      <c r="E85" s="1355"/>
      <c r="F85" s="256"/>
      <c r="G85" s="256"/>
      <c r="H85" s="256"/>
      <c r="I85" s="256"/>
      <c r="J85" s="257"/>
    </row>
    <row r="86" spans="2:10" ht="16.5" thickBot="1">
      <c r="B86" s="259"/>
      <c r="C86" s="1384" t="s">
        <v>488</v>
      </c>
      <c r="D86" s="1385"/>
      <c r="E86" s="1386"/>
      <c r="F86" s="256"/>
      <c r="G86" s="256"/>
      <c r="H86" s="256"/>
      <c r="I86" s="256"/>
      <c r="J86" s="257"/>
    </row>
    <row r="87" spans="2:10" ht="16.5" thickBot="1">
      <c r="B87" s="252">
        <v>11</v>
      </c>
      <c r="C87" s="1353" t="s">
        <v>489</v>
      </c>
      <c r="D87" s="1354"/>
      <c r="E87" s="1355"/>
      <c r="F87" s="256"/>
      <c r="G87" s="256"/>
      <c r="H87" s="256"/>
      <c r="I87" s="256"/>
      <c r="J87" s="257"/>
    </row>
    <row r="88" spans="2:10" ht="16.5" thickBot="1">
      <c r="B88" s="258" t="s">
        <v>494</v>
      </c>
      <c r="C88" s="1353" t="s">
        <v>491</v>
      </c>
      <c r="D88" s="1354"/>
      <c r="E88" s="1355"/>
      <c r="F88" s="256"/>
      <c r="G88" s="256"/>
      <c r="H88" s="256"/>
      <c r="I88" s="256"/>
      <c r="J88" s="257"/>
    </row>
    <row r="89" spans="2:10" ht="16.5" thickBot="1">
      <c r="B89" s="260" t="s">
        <v>492</v>
      </c>
      <c r="C89" s="1353" t="s">
        <v>493</v>
      </c>
      <c r="D89" s="1354"/>
      <c r="E89" s="1355"/>
      <c r="F89" s="256"/>
      <c r="G89" s="256"/>
      <c r="H89" s="256"/>
      <c r="I89" s="256"/>
      <c r="J89" s="257"/>
    </row>
    <row r="90" spans="2:10" ht="16.5" thickBot="1">
      <c r="B90" s="258" t="s">
        <v>494</v>
      </c>
      <c r="C90" s="1353" t="s">
        <v>495</v>
      </c>
      <c r="D90" s="1354"/>
      <c r="E90" s="1355"/>
      <c r="F90" s="256"/>
      <c r="G90" s="256"/>
      <c r="H90" s="256"/>
      <c r="I90" s="256"/>
      <c r="J90" s="257"/>
    </row>
    <row r="91" spans="2:10" ht="16.5" thickBot="1">
      <c r="B91" s="258" t="s">
        <v>496</v>
      </c>
      <c r="C91" s="1353" t="s">
        <v>497</v>
      </c>
      <c r="D91" s="1354"/>
      <c r="E91" s="1355"/>
      <c r="F91" s="256"/>
      <c r="G91" s="256"/>
      <c r="H91" s="256"/>
      <c r="I91" s="256"/>
      <c r="J91" s="257"/>
    </row>
    <row r="92" spans="2:10" ht="16.5" thickBot="1">
      <c r="B92" s="258" t="s">
        <v>498</v>
      </c>
      <c r="C92" s="1353" t="s">
        <v>499</v>
      </c>
      <c r="D92" s="1354"/>
      <c r="E92" s="1355"/>
      <c r="F92" s="256"/>
      <c r="G92" s="256"/>
      <c r="H92" s="256"/>
      <c r="I92" s="256"/>
      <c r="J92" s="257"/>
    </row>
    <row r="93" spans="2:10" ht="16.5" thickBot="1">
      <c r="B93" s="258" t="s">
        <v>500</v>
      </c>
      <c r="C93" s="1353" t="s">
        <v>501</v>
      </c>
      <c r="D93" s="1354"/>
      <c r="E93" s="1355"/>
      <c r="F93" s="256"/>
      <c r="G93" s="256"/>
      <c r="H93" s="256"/>
      <c r="I93" s="256"/>
      <c r="J93" s="257"/>
    </row>
    <row r="94" spans="2:10" ht="16.5" thickBot="1">
      <c r="B94" s="258" t="s">
        <v>502</v>
      </c>
      <c r="C94" s="1353" t="s">
        <v>503</v>
      </c>
      <c r="D94" s="1354"/>
      <c r="E94" s="1355"/>
      <c r="F94" s="256"/>
      <c r="G94" s="256"/>
      <c r="H94" s="256"/>
      <c r="I94" s="256"/>
      <c r="J94" s="257"/>
    </row>
    <row r="95" spans="2:10" ht="16.5" thickBot="1">
      <c r="B95" s="258" t="s">
        <v>504</v>
      </c>
      <c r="C95" s="1353" t="s">
        <v>505</v>
      </c>
      <c r="D95" s="1354"/>
      <c r="E95" s="1355"/>
      <c r="F95" s="256"/>
      <c r="G95" s="256"/>
      <c r="H95" s="256"/>
      <c r="I95" s="256"/>
      <c r="J95" s="257"/>
    </row>
    <row r="96" spans="2:10" ht="16.5" thickBot="1">
      <c r="B96" s="258" t="s">
        <v>506</v>
      </c>
      <c r="C96" s="1353" t="s">
        <v>507</v>
      </c>
      <c r="D96" s="1354"/>
      <c r="E96" s="1355"/>
      <c r="F96" s="256"/>
      <c r="G96" s="256"/>
      <c r="H96" s="256"/>
      <c r="I96" s="256"/>
      <c r="J96" s="257"/>
    </row>
    <row r="97" spans="2:10" ht="16.5" thickBot="1">
      <c r="B97" s="258" t="s">
        <v>508</v>
      </c>
      <c r="C97" s="1353" t="s">
        <v>509</v>
      </c>
      <c r="D97" s="1354"/>
      <c r="E97" s="1355"/>
      <c r="F97" s="256"/>
      <c r="G97" s="256"/>
      <c r="H97" s="256"/>
      <c r="I97" s="256"/>
      <c r="J97" s="257"/>
    </row>
    <row r="98" spans="2:10" ht="16.5" thickBot="1">
      <c r="B98" s="258" t="s">
        <v>510</v>
      </c>
      <c r="C98" s="1353" t="s">
        <v>161</v>
      </c>
      <c r="D98" s="1354"/>
      <c r="E98" s="1355"/>
      <c r="F98" s="256"/>
      <c r="G98" s="256"/>
      <c r="H98" s="256"/>
      <c r="I98" s="256"/>
      <c r="J98" s="257"/>
    </row>
    <row r="99" spans="2:10" ht="16.5" thickBot="1">
      <c r="B99" s="252">
        <v>12</v>
      </c>
      <c r="C99" s="1353" t="s">
        <v>162</v>
      </c>
      <c r="D99" s="1354"/>
      <c r="E99" s="1355"/>
      <c r="F99" s="256"/>
      <c r="G99" s="256"/>
      <c r="H99" s="256"/>
      <c r="I99" s="256"/>
      <c r="J99" s="257"/>
    </row>
    <row r="100" spans="2:10" ht="24.75" customHeight="1" thickBot="1">
      <c r="B100" s="267">
        <v>13</v>
      </c>
      <c r="C100" s="1378" t="s">
        <v>588</v>
      </c>
      <c r="D100" s="1379"/>
      <c r="E100" s="1380"/>
      <c r="F100" s="268"/>
      <c r="G100" s="268"/>
      <c r="H100" s="268"/>
      <c r="I100" s="268"/>
      <c r="J100" s="264"/>
    </row>
    <row r="101" spans="2:10" ht="16.5" thickBot="1">
      <c r="B101" s="269" t="s">
        <v>163</v>
      </c>
      <c r="C101" s="1393"/>
      <c r="D101" s="1394"/>
      <c r="E101" s="1394"/>
      <c r="F101" s="1394"/>
      <c r="G101" s="1394"/>
      <c r="H101" s="1394"/>
      <c r="I101" s="1394"/>
      <c r="J101" s="1395"/>
    </row>
    <row r="102" spans="2:10" ht="36" customHeight="1" thickBot="1">
      <c r="B102" s="270"/>
      <c r="C102" s="1387" t="s">
        <v>589</v>
      </c>
      <c r="D102" s="1388"/>
      <c r="E102" s="1388"/>
      <c r="F102" s="1388"/>
      <c r="G102" s="1388"/>
      <c r="H102" s="1388"/>
      <c r="I102" s="1388"/>
      <c r="J102" s="1389"/>
    </row>
    <row r="103" spans="2:10" ht="16.5" thickBot="1">
      <c r="B103" s="266"/>
      <c r="C103" s="1387" t="s">
        <v>164</v>
      </c>
      <c r="D103" s="1388"/>
      <c r="E103" s="1388"/>
      <c r="F103" s="1388"/>
      <c r="G103" s="1388"/>
      <c r="H103" s="1388"/>
      <c r="I103" s="1388"/>
      <c r="J103" s="1389"/>
    </row>
    <row r="104" spans="2:10" ht="16.5" thickBot="1">
      <c r="B104" s="266"/>
      <c r="C104" s="1387" t="s">
        <v>535</v>
      </c>
      <c r="D104" s="1388"/>
      <c r="E104" s="1388"/>
      <c r="F104" s="1388"/>
      <c r="G104" s="1388"/>
      <c r="H104" s="1388"/>
      <c r="I104" s="1388"/>
      <c r="J104" s="1389"/>
    </row>
    <row r="105" spans="2:10" ht="16.5" thickBot="1">
      <c r="B105" s="266"/>
      <c r="C105" s="1387" t="s">
        <v>165</v>
      </c>
      <c r="D105" s="1388"/>
      <c r="E105" s="1388"/>
      <c r="F105" s="1388"/>
      <c r="G105" s="1388"/>
      <c r="H105" s="1388"/>
      <c r="I105" s="1388"/>
      <c r="J105" s="1389"/>
    </row>
    <row r="106" spans="2:10" ht="16.5" thickBot="1">
      <c r="B106" s="266"/>
      <c r="C106" s="1387" t="s">
        <v>512</v>
      </c>
      <c r="D106" s="1388"/>
      <c r="E106" s="1388"/>
      <c r="F106" s="1388"/>
      <c r="G106" s="1388"/>
      <c r="H106" s="1388"/>
      <c r="I106" s="1388"/>
      <c r="J106" s="1389"/>
    </row>
    <row r="107" spans="2:10" ht="16.5" thickBot="1">
      <c r="B107" s="266"/>
      <c r="C107" s="1387" t="s">
        <v>166</v>
      </c>
      <c r="D107" s="1388"/>
      <c r="E107" s="1388"/>
      <c r="F107" s="1388"/>
      <c r="G107" s="1388"/>
      <c r="H107" s="1388"/>
      <c r="I107" s="1388"/>
      <c r="J107" s="1389"/>
    </row>
    <row r="108" spans="2:10" ht="16.5" thickBot="1">
      <c r="B108" s="266"/>
      <c r="C108" s="1387" t="s">
        <v>167</v>
      </c>
      <c r="D108" s="1388"/>
      <c r="E108" s="1388"/>
      <c r="F108" s="1388"/>
      <c r="G108" s="1388"/>
      <c r="H108" s="1388"/>
      <c r="I108" s="1388"/>
      <c r="J108" s="1389"/>
    </row>
    <row r="109" spans="2:10" ht="16.5" thickBot="1">
      <c r="B109" s="266"/>
      <c r="C109" s="1387" t="s">
        <v>168</v>
      </c>
      <c r="D109" s="1388"/>
      <c r="E109" s="1388"/>
      <c r="F109" s="1388"/>
      <c r="G109" s="1388"/>
      <c r="H109" s="1388"/>
      <c r="I109" s="1388"/>
      <c r="J109" s="1389"/>
    </row>
    <row r="110" spans="2:10" ht="16.5" thickBot="1">
      <c r="B110" s="271"/>
      <c r="C110" s="1387" t="s">
        <v>513</v>
      </c>
      <c r="D110" s="1388"/>
      <c r="E110" s="1388"/>
      <c r="F110" s="1388"/>
      <c r="G110" s="1388"/>
      <c r="H110" s="1388"/>
      <c r="I110" s="1388"/>
      <c r="J110" s="1389"/>
    </row>
    <row r="111" spans="2:10" ht="16.5" thickBot="1">
      <c r="B111" s="246"/>
      <c r="C111" s="1387" t="s">
        <v>514</v>
      </c>
      <c r="D111" s="1388"/>
      <c r="E111" s="1388"/>
      <c r="F111" s="1388"/>
      <c r="G111" s="1388"/>
      <c r="H111" s="1388"/>
      <c r="I111" s="1388"/>
      <c r="J111" s="1389"/>
    </row>
    <row r="112" spans="2:10" ht="22.5" customHeight="1" thickBot="1">
      <c r="B112" s="272"/>
      <c r="C112" s="1390" t="s">
        <v>570</v>
      </c>
      <c r="D112" s="1391"/>
      <c r="E112" s="1391"/>
      <c r="F112" s="1391"/>
      <c r="G112" s="1391"/>
      <c r="H112" s="1391"/>
      <c r="I112" s="1391"/>
      <c r="J112" s="1392"/>
    </row>
  </sheetData>
  <mergeCells count="120">
    <mergeCell ref="C107:J107"/>
    <mergeCell ref="C108:J108"/>
    <mergeCell ref="C109:J109"/>
    <mergeCell ref="C110:J110"/>
    <mergeCell ref="C111:J111"/>
    <mergeCell ref="C112:J112"/>
    <mergeCell ref="C101:J101"/>
    <mergeCell ref="C102:J102"/>
    <mergeCell ref="C103:J103"/>
    <mergeCell ref="C104:J104"/>
    <mergeCell ref="C105:J105"/>
    <mergeCell ref="C106:J106"/>
    <mergeCell ref="C95:E95"/>
    <mergeCell ref="C96:E96"/>
    <mergeCell ref="C97:E97"/>
    <mergeCell ref="C98:E98"/>
    <mergeCell ref="C99:E99"/>
    <mergeCell ref="C100:E100"/>
    <mergeCell ref="C89:E89"/>
    <mergeCell ref="C90:E90"/>
    <mergeCell ref="C91:E91"/>
    <mergeCell ref="C92:E92"/>
    <mergeCell ref="C93:E93"/>
    <mergeCell ref="C94:E94"/>
    <mergeCell ref="C83:E83"/>
    <mergeCell ref="C84:E84"/>
    <mergeCell ref="C85:E85"/>
    <mergeCell ref="C86:E86"/>
    <mergeCell ref="C87:E87"/>
    <mergeCell ref="C88:E88"/>
    <mergeCell ref="C77:E77"/>
    <mergeCell ref="C78:E78"/>
    <mergeCell ref="C79:E79"/>
    <mergeCell ref="C80:E80"/>
    <mergeCell ref="C81:E81"/>
    <mergeCell ref="C82:E82"/>
    <mergeCell ref="I72:I73"/>
    <mergeCell ref="J72:J73"/>
    <mergeCell ref="C73:E73"/>
    <mergeCell ref="C74:E74"/>
    <mergeCell ref="C75:E75"/>
    <mergeCell ref="C76:E76"/>
    <mergeCell ref="C71:E71"/>
    <mergeCell ref="B72:B73"/>
    <mergeCell ref="C72:E72"/>
    <mergeCell ref="F72:F73"/>
    <mergeCell ref="G72:G73"/>
    <mergeCell ref="H72:H73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C53:E53"/>
    <mergeCell ref="C54:E54"/>
    <mergeCell ref="C55:E55"/>
    <mergeCell ref="C56:E56"/>
    <mergeCell ref="C57:E57"/>
    <mergeCell ref="C58:E58"/>
    <mergeCell ref="C47:E47"/>
    <mergeCell ref="C48:E48"/>
    <mergeCell ref="C49:E49"/>
    <mergeCell ref="C50:E50"/>
    <mergeCell ref="C51:E51"/>
    <mergeCell ref="C52:E52"/>
    <mergeCell ref="C41:E41"/>
    <mergeCell ref="C42:E42"/>
    <mergeCell ref="C43:E43"/>
    <mergeCell ref="C44:E44"/>
    <mergeCell ref="C45:E45"/>
    <mergeCell ref="C46:E46"/>
    <mergeCell ref="C35:E35"/>
    <mergeCell ref="C36:E36"/>
    <mergeCell ref="C37:E37"/>
    <mergeCell ref="C38:E38"/>
    <mergeCell ref="C39:E39"/>
    <mergeCell ref="C40:E40"/>
    <mergeCell ref="C29:E29"/>
    <mergeCell ref="C30:E30"/>
    <mergeCell ref="C31:E31"/>
    <mergeCell ref="C32:E32"/>
    <mergeCell ref="C33:E33"/>
    <mergeCell ref="C34:E34"/>
    <mergeCell ref="C23:E23"/>
    <mergeCell ref="C24:E24"/>
    <mergeCell ref="C25:E25"/>
    <mergeCell ref="C26:E26"/>
    <mergeCell ref="C27:E27"/>
    <mergeCell ref="C28:E28"/>
    <mergeCell ref="C17:E17"/>
    <mergeCell ref="C18:E18"/>
    <mergeCell ref="C19:E19"/>
    <mergeCell ref="C20:E20"/>
    <mergeCell ref="C21:E21"/>
    <mergeCell ref="C22:E22"/>
    <mergeCell ref="C11:E11"/>
    <mergeCell ref="C12:E12"/>
    <mergeCell ref="C13:E13"/>
    <mergeCell ref="C14:E14"/>
    <mergeCell ref="C15:E15"/>
    <mergeCell ref="C16:E16"/>
    <mergeCell ref="C8:D8"/>
    <mergeCell ref="E8:J8"/>
    <mergeCell ref="C9:D9"/>
    <mergeCell ref="E9:G9"/>
    <mergeCell ref="I9:J9"/>
    <mergeCell ref="C10:E10"/>
    <mergeCell ref="B4:C4"/>
    <mergeCell ref="D4:J4"/>
    <mergeCell ref="B5:J5"/>
    <mergeCell ref="C6:D6"/>
    <mergeCell ref="E6:J6"/>
    <mergeCell ref="C7:J7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3:J26"/>
  <sheetViews>
    <sheetView showGridLines="0" topLeftCell="A4" workbookViewId="0">
      <selection activeCell="B5" sqref="B5:J5"/>
    </sheetView>
  </sheetViews>
  <sheetFormatPr defaultRowHeight="15"/>
  <cols>
    <col min="3" max="5" width="12.140625" customWidth="1"/>
    <col min="6" max="10" width="11.42578125" customWidth="1"/>
  </cols>
  <sheetData>
    <row r="3" spans="2:10" ht="15.75" thickBot="1"/>
    <row r="4" spans="2:10" ht="15.75">
      <c r="B4" s="1346"/>
      <c r="C4" s="1347"/>
      <c r="D4" s="1348" t="s">
        <v>590</v>
      </c>
      <c r="E4" s="1348"/>
      <c r="F4" s="1348"/>
      <c r="G4" s="1348"/>
      <c r="H4" s="1348"/>
      <c r="I4" s="1348"/>
      <c r="J4" s="1349"/>
    </row>
    <row r="5" spans="2:10" ht="15" customHeight="1">
      <c r="B5" s="1396" t="s">
        <v>591</v>
      </c>
      <c r="C5" s="1397"/>
      <c r="D5" s="1397"/>
      <c r="E5" s="1397"/>
      <c r="F5" s="1397"/>
      <c r="G5" s="1397"/>
      <c r="H5" s="1397"/>
      <c r="I5" s="1397"/>
      <c r="J5" s="1398"/>
    </row>
    <row r="6" spans="2:10" ht="15" customHeight="1">
      <c r="B6" s="1399" t="s">
        <v>592</v>
      </c>
      <c r="C6" s="1400"/>
      <c r="D6" s="1400"/>
      <c r="E6" s="1400"/>
      <c r="F6" s="1400"/>
      <c r="G6" s="1400"/>
      <c r="H6" s="1400"/>
      <c r="I6" s="1400"/>
      <c r="J6" s="1401"/>
    </row>
    <row r="7" spans="2:10" ht="15.75">
      <c r="B7" s="246"/>
      <c r="C7" s="1338" t="s">
        <v>126</v>
      </c>
      <c r="D7" s="1338"/>
      <c r="E7" s="1338"/>
      <c r="F7" s="1338"/>
      <c r="G7" s="1338"/>
      <c r="H7" s="1338"/>
      <c r="I7" s="1338"/>
      <c r="J7" s="1339"/>
    </row>
    <row r="8" spans="2:10" ht="15.75" customHeight="1">
      <c r="B8" s="246"/>
      <c r="C8" s="1400" t="s">
        <v>593</v>
      </c>
      <c r="D8" s="1400"/>
      <c r="E8" s="1400"/>
      <c r="F8" s="1400"/>
      <c r="G8" s="1400"/>
      <c r="H8" s="1400"/>
      <c r="I8" s="1400"/>
      <c r="J8" s="1401"/>
    </row>
    <row r="9" spans="2:10" ht="16.5" thickBot="1">
      <c r="B9" s="247"/>
      <c r="C9" s="1340"/>
      <c r="D9" s="1340"/>
      <c r="E9" s="1340"/>
      <c r="F9" s="1340"/>
      <c r="G9" s="1340"/>
      <c r="H9" s="248"/>
      <c r="I9" s="1341" t="s">
        <v>127</v>
      </c>
      <c r="J9" s="1342"/>
    </row>
    <row r="10" spans="2:10" ht="15.75" customHeight="1" thickBot="1">
      <c r="B10" s="262" t="s">
        <v>87</v>
      </c>
      <c r="C10" s="1343" t="s">
        <v>128</v>
      </c>
      <c r="D10" s="1344"/>
      <c r="E10" s="1345"/>
      <c r="F10" s="249" t="s">
        <v>3</v>
      </c>
      <c r="G10" s="249" t="s">
        <v>4</v>
      </c>
      <c r="H10" s="250" t="s">
        <v>5</v>
      </c>
      <c r="I10" s="250" t="s">
        <v>6</v>
      </c>
      <c r="J10" s="273" t="s">
        <v>0</v>
      </c>
    </row>
    <row r="11" spans="2:10" ht="15.75" thickBot="1">
      <c r="B11" s="252">
        <v>1</v>
      </c>
      <c r="C11" s="1359">
        <v>2</v>
      </c>
      <c r="D11" s="1360"/>
      <c r="E11" s="1361"/>
      <c r="F11" s="253">
        <v>3</v>
      </c>
      <c r="G11" s="253">
        <v>4</v>
      </c>
      <c r="H11" s="253">
        <v>5</v>
      </c>
      <c r="I11" s="253">
        <v>6</v>
      </c>
      <c r="J11" s="254">
        <v>7</v>
      </c>
    </row>
    <row r="12" spans="2:10" ht="16.5" thickBot="1">
      <c r="B12" s="261" t="s">
        <v>129</v>
      </c>
      <c r="C12" s="1362" t="s">
        <v>594</v>
      </c>
      <c r="D12" s="1363"/>
      <c r="E12" s="1364"/>
      <c r="F12" s="256"/>
      <c r="G12" s="256"/>
      <c r="H12" s="256"/>
      <c r="I12" s="256"/>
      <c r="J12" s="257"/>
    </row>
    <row r="13" spans="2:10" ht="16.5" thickBot="1">
      <c r="B13" s="252">
        <v>1</v>
      </c>
      <c r="C13" s="1353" t="s">
        <v>595</v>
      </c>
      <c r="D13" s="1354"/>
      <c r="E13" s="1355"/>
      <c r="F13" s="256"/>
      <c r="G13" s="256"/>
      <c r="H13" s="256"/>
      <c r="I13" s="256"/>
      <c r="J13" s="257"/>
    </row>
    <row r="14" spans="2:10" ht="16.5" thickBot="1">
      <c r="B14" s="252">
        <v>2</v>
      </c>
      <c r="C14" s="1353" t="s">
        <v>596</v>
      </c>
      <c r="D14" s="1354"/>
      <c r="E14" s="1355"/>
      <c r="F14" s="256"/>
      <c r="G14" s="256"/>
      <c r="H14" s="256"/>
      <c r="I14" s="256"/>
      <c r="J14" s="257"/>
    </row>
    <row r="15" spans="2:10" ht="16.5" thickBot="1">
      <c r="B15" s="252">
        <v>3</v>
      </c>
      <c r="C15" s="1353" t="s">
        <v>597</v>
      </c>
      <c r="D15" s="1354"/>
      <c r="E15" s="1355"/>
      <c r="F15" s="256"/>
      <c r="G15" s="256"/>
      <c r="H15" s="256"/>
      <c r="I15" s="256"/>
      <c r="J15" s="257"/>
    </row>
    <row r="16" spans="2:10" ht="22.5" customHeight="1">
      <c r="B16" s="1402">
        <v>4</v>
      </c>
      <c r="C16" s="1378" t="s">
        <v>598</v>
      </c>
      <c r="D16" s="1379"/>
      <c r="E16" s="1380"/>
      <c r="F16" s="1247"/>
      <c r="G16" s="1247"/>
      <c r="H16" s="1247"/>
      <c r="I16" s="1247"/>
      <c r="J16" s="1371"/>
    </row>
    <row r="17" spans="2:10" ht="15.75" thickBot="1">
      <c r="B17" s="1403"/>
      <c r="C17" s="1373" t="s">
        <v>599</v>
      </c>
      <c r="D17" s="1374"/>
      <c r="E17" s="1375"/>
      <c r="F17" s="1249"/>
      <c r="G17" s="1249"/>
      <c r="H17" s="1249"/>
      <c r="I17" s="1249"/>
      <c r="J17" s="1372"/>
    </row>
    <row r="18" spans="2:10" ht="16.5" thickBot="1">
      <c r="B18" s="261" t="s">
        <v>600</v>
      </c>
      <c r="C18" s="1362" t="s">
        <v>601</v>
      </c>
      <c r="D18" s="1363"/>
      <c r="E18" s="1364"/>
      <c r="F18" s="256"/>
      <c r="G18" s="256"/>
      <c r="H18" s="256"/>
      <c r="I18" s="256"/>
      <c r="J18" s="257"/>
    </row>
    <row r="19" spans="2:10" ht="16.5" thickBot="1">
      <c r="B19" s="252">
        <v>5</v>
      </c>
      <c r="C19" s="1353" t="s">
        <v>602</v>
      </c>
      <c r="D19" s="1354"/>
      <c r="E19" s="1355"/>
      <c r="F19" s="256"/>
      <c r="G19" s="256"/>
      <c r="H19" s="256"/>
      <c r="I19" s="256"/>
      <c r="J19" s="257"/>
    </row>
    <row r="20" spans="2:10" ht="16.5" thickBot="1">
      <c r="B20" s="252">
        <v>6</v>
      </c>
      <c r="C20" s="1353" t="s">
        <v>603</v>
      </c>
      <c r="D20" s="1354"/>
      <c r="E20" s="1355"/>
      <c r="F20" s="256"/>
      <c r="G20" s="256"/>
      <c r="H20" s="256"/>
      <c r="I20" s="256"/>
      <c r="J20" s="257"/>
    </row>
    <row r="21" spans="2:10" ht="16.5" thickBot="1">
      <c r="B21" s="252">
        <v>7</v>
      </c>
      <c r="C21" s="1353" t="s">
        <v>604</v>
      </c>
      <c r="D21" s="1354"/>
      <c r="E21" s="1355"/>
      <c r="F21" s="256"/>
      <c r="G21" s="256"/>
      <c r="H21" s="256"/>
      <c r="I21" s="256"/>
      <c r="J21" s="257"/>
    </row>
    <row r="22" spans="2:10" ht="16.5" thickBot="1">
      <c r="B22" s="252">
        <v>8</v>
      </c>
      <c r="C22" s="1353" t="s">
        <v>605</v>
      </c>
      <c r="D22" s="1354"/>
      <c r="E22" s="1355"/>
      <c r="F22" s="256"/>
      <c r="G22" s="256"/>
      <c r="H22" s="256"/>
      <c r="I22" s="256"/>
      <c r="J22" s="257"/>
    </row>
    <row r="23" spans="2:10" ht="22.5" customHeight="1" thickBot="1">
      <c r="B23" s="252">
        <v>9</v>
      </c>
      <c r="C23" s="1353" t="s">
        <v>606</v>
      </c>
      <c r="D23" s="1354"/>
      <c r="E23" s="1355"/>
      <c r="F23" s="256"/>
      <c r="G23" s="256"/>
      <c r="H23" s="256"/>
      <c r="I23" s="256"/>
      <c r="J23" s="257"/>
    </row>
    <row r="24" spans="2:10" ht="16.5" thickBot="1">
      <c r="B24" s="259"/>
      <c r="C24" s="1378" t="s">
        <v>607</v>
      </c>
      <c r="D24" s="1379"/>
      <c r="E24" s="1380"/>
      <c r="F24" s="263"/>
      <c r="G24" s="263"/>
      <c r="H24" s="263"/>
      <c r="I24" s="263"/>
      <c r="J24" s="264"/>
    </row>
    <row r="25" spans="2:10" ht="16.5" thickBot="1">
      <c r="B25" s="274" t="s">
        <v>608</v>
      </c>
      <c r="C25" s="1393"/>
      <c r="D25" s="1394"/>
      <c r="E25" s="1394"/>
      <c r="F25" s="1394"/>
      <c r="G25" s="1394"/>
      <c r="H25" s="1394"/>
      <c r="I25" s="1394"/>
      <c r="J25" s="1395"/>
    </row>
    <row r="26" spans="2:10" ht="22.5" customHeight="1" thickBot="1">
      <c r="B26" s="247"/>
      <c r="C26" s="1404" t="s">
        <v>609</v>
      </c>
      <c r="D26" s="1405"/>
      <c r="E26" s="1405"/>
      <c r="F26" s="1405"/>
      <c r="G26" s="1405"/>
      <c r="H26" s="1405"/>
      <c r="I26" s="1405"/>
      <c r="J26" s="1406"/>
    </row>
  </sheetData>
  <mergeCells count="33">
    <mergeCell ref="C25:J25"/>
    <mergeCell ref="C26:J26"/>
    <mergeCell ref="C19:E19"/>
    <mergeCell ref="C20:E20"/>
    <mergeCell ref="C21:E21"/>
    <mergeCell ref="C22:E22"/>
    <mergeCell ref="C23:E23"/>
    <mergeCell ref="C24:E24"/>
    <mergeCell ref="G16:G17"/>
    <mergeCell ref="H16:H17"/>
    <mergeCell ref="I16:I17"/>
    <mergeCell ref="J16:J17"/>
    <mergeCell ref="C17:E17"/>
    <mergeCell ref="F16:F17"/>
    <mergeCell ref="C18:E18"/>
    <mergeCell ref="C13:E13"/>
    <mergeCell ref="C14:E14"/>
    <mergeCell ref="C15:E15"/>
    <mergeCell ref="B16:B17"/>
    <mergeCell ref="C16:E16"/>
    <mergeCell ref="C12:E12"/>
    <mergeCell ref="B4:C4"/>
    <mergeCell ref="D4:J4"/>
    <mergeCell ref="B5:J5"/>
    <mergeCell ref="B6:J6"/>
    <mergeCell ref="C7:J7"/>
    <mergeCell ref="C8:F8"/>
    <mergeCell ref="G8:J8"/>
    <mergeCell ref="C9:D9"/>
    <mergeCell ref="E9:G9"/>
    <mergeCell ref="I9:J9"/>
    <mergeCell ref="C10:E10"/>
    <mergeCell ref="C11:E11"/>
  </mergeCells>
  <printOptions horizontalCentered="1"/>
  <pageMargins left="0.11811023622047245" right="0.11811023622047245" top="0.74803149606299213" bottom="0.74803149606299213" header="0.31496062992125984" footer="0.31496062992125984"/>
  <pageSetup paperSize="5" scale="92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4:H38"/>
  <sheetViews>
    <sheetView showGridLines="0" workbookViewId="0">
      <selection activeCell="E15" sqref="E15"/>
    </sheetView>
  </sheetViews>
  <sheetFormatPr defaultRowHeight="15"/>
  <cols>
    <col min="1" max="2" width="9.140625" style="15"/>
    <col min="3" max="3" width="47.28515625" style="15" customWidth="1"/>
    <col min="4" max="8" width="12.5703125" style="15" customWidth="1"/>
    <col min="9" max="16384" width="9.140625" style="15"/>
  </cols>
  <sheetData>
    <row r="4" spans="1:8" ht="15.75" thickBot="1"/>
    <row r="5" spans="1:8" ht="15.75">
      <c r="A5" s="275"/>
      <c r="B5" s="1346"/>
      <c r="C5" s="1347"/>
      <c r="D5" s="1348" t="s">
        <v>610</v>
      </c>
      <c r="E5" s="1348"/>
      <c r="F5" s="1348"/>
      <c r="G5" s="1348"/>
      <c r="H5" s="1349"/>
    </row>
    <row r="6" spans="1:8">
      <c r="A6" s="275"/>
      <c r="B6" s="1396" t="s">
        <v>611</v>
      </c>
      <c r="C6" s="1397"/>
      <c r="D6" s="1397"/>
      <c r="E6" s="1397"/>
      <c r="F6" s="1397"/>
      <c r="G6" s="1397"/>
      <c r="H6" s="1398"/>
    </row>
    <row r="7" spans="1:8" ht="33" customHeight="1">
      <c r="A7" s="275"/>
      <c r="B7" s="1399" t="s">
        <v>612</v>
      </c>
      <c r="C7" s="1400"/>
      <c r="D7" s="1400"/>
      <c r="E7" s="1400"/>
      <c r="F7" s="1400"/>
      <c r="G7" s="1400"/>
      <c r="H7" s="1401"/>
    </row>
    <row r="8" spans="1:8" ht="15" customHeight="1">
      <c r="A8" s="275"/>
      <c r="B8" s="1399" t="s">
        <v>126</v>
      </c>
      <c r="C8" s="1400"/>
      <c r="D8" s="1400"/>
      <c r="E8" s="1400"/>
      <c r="F8" s="1400"/>
      <c r="G8" s="1400"/>
      <c r="H8" s="1401"/>
    </row>
    <row r="9" spans="1:8" ht="15" customHeight="1">
      <c r="A9" s="275"/>
      <c r="B9" s="1399" t="s">
        <v>573</v>
      </c>
      <c r="C9" s="1400"/>
      <c r="D9" s="1400"/>
      <c r="E9" s="1400"/>
      <c r="F9" s="1400"/>
      <c r="G9" s="1400"/>
      <c r="H9" s="1401"/>
    </row>
    <row r="10" spans="1:8" ht="16.5" customHeight="1" thickBot="1">
      <c r="A10" s="275"/>
      <c r="B10" s="247"/>
      <c r="C10" s="1340"/>
      <c r="D10" s="1340"/>
      <c r="E10" s="1340"/>
      <c r="F10" s="1340"/>
      <c r="G10" s="1340"/>
      <c r="H10" s="276"/>
    </row>
    <row r="11" spans="1:8" ht="15.75">
      <c r="B11" s="1346"/>
      <c r="C11" s="277" t="s">
        <v>573</v>
      </c>
      <c r="D11" s="1347"/>
      <c r="E11" s="1347"/>
      <c r="F11" s="1347"/>
      <c r="G11" s="1347"/>
      <c r="H11" s="1409"/>
    </row>
    <row r="12" spans="1:8" ht="16.5" thickBot="1">
      <c r="B12" s="1408"/>
      <c r="C12" s="248"/>
      <c r="D12" s="248"/>
      <c r="E12" s="248"/>
      <c r="F12" s="248"/>
      <c r="G12" s="248"/>
      <c r="H12" s="278" t="s">
        <v>127</v>
      </c>
    </row>
    <row r="13" spans="1:8">
      <c r="B13" s="279" t="s">
        <v>87</v>
      </c>
      <c r="C13" s="280" t="s">
        <v>128</v>
      </c>
      <c r="D13" s="281" t="s">
        <v>3</v>
      </c>
      <c r="E13" s="281" t="s">
        <v>4</v>
      </c>
      <c r="F13" s="282" t="s">
        <v>5</v>
      </c>
      <c r="G13" s="282" t="s">
        <v>6</v>
      </c>
      <c r="H13" s="283" t="s">
        <v>0</v>
      </c>
    </row>
    <row r="14" spans="1:8" ht="15" customHeight="1">
      <c r="B14" s="1410" t="s">
        <v>613</v>
      </c>
      <c r="C14" s="284">
        <v>2</v>
      </c>
      <c r="D14" s="285">
        <v>3</v>
      </c>
      <c r="E14" s="285">
        <v>4</v>
      </c>
      <c r="F14" s="285">
        <v>5</v>
      </c>
      <c r="G14" s="285">
        <v>6</v>
      </c>
      <c r="H14" s="285">
        <v>7</v>
      </c>
    </row>
    <row r="15" spans="1:8" ht="15.75">
      <c r="B15" s="1410"/>
      <c r="C15" s="286" t="s">
        <v>614</v>
      </c>
      <c r="D15" s="287"/>
      <c r="E15" s="287"/>
      <c r="F15" s="287"/>
      <c r="G15" s="287"/>
      <c r="H15" s="287"/>
    </row>
    <row r="16" spans="1:8" ht="15.75" customHeight="1">
      <c r="B16" s="285">
        <v>1</v>
      </c>
      <c r="C16" s="286" t="s">
        <v>615</v>
      </c>
      <c r="D16" s="287"/>
      <c r="E16" s="287"/>
      <c r="F16" s="287"/>
      <c r="G16" s="287"/>
      <c r="H16" s="287"/>
    </row>
    <row r="17" spans="2:8" ht="15.75" customHeight="1">
      <c r="B17" s="285">
        <v>2</v>
      </c>
      <c r="C17" s="286" t="s">
        <v>615</v>
      </c>
      <c r="D17" s="287"/>
      <c r="E17" s="287"/>
      <c r="F17" s="287"/>
      <c r="G17" s="287"/>
      <c r="H17" s="287"/>
    </row>
    <row r="18" spans="2:8" ht="15.75" customHeight="1">
      <c r="B18" s="285">
        <v>3</v>
      </c>
      <c r="C18" s="286" t="s">
        <v>615</v>
      </c>
      <c r="D18" s="287"/>
      <c r="E18" s="287"/>
      <c r="F18" s="287"/>
      <c r="G18" s="287"/>
      <c r="H18" s="287"/>
    </row>
    <row r="19" spans="2:8" ht="15.75" customHeight="1">
      <c r="B19" s="285">
        <v>4</v>
      </c>
      <c r="C19" s="286" t="s">
        <v>615</v>
      </c>
      <c r="D19" s="1407"/>
      <c r="E19" s="1407"/>
      <c r="F19" s="1407"/>
      <c r="G19" s="1407"/>
      <c r="H19" s="1407"/>
    </row>
    <row r="20" spans="2:8" ht="15.75">
      <c r="B20" s="287"/>
      <c r="C20" s="286" t="s">
        <v>615</v>
      </c>
      <c r="D20" s="1407"/>
      <c r="E20" s="1407"/>
      <c r="F20" s="1407"/>
      <c r="G20" s="1407"/>
      <c r="H20" s="1407"/>
    </row>
    <row r="21" spans="2:8" ht="15.75" customHeight="1">
      <c r="B21" s="285" t="s">
        <v>600</v>
      </c>
      <c r="C21" s="286" t="s">
        <v>616</v>
      </c>
      <c r="D21" s="287"/>
      <c r="E21" s="287"/>
      <c r="F21" s="287"/>
      <c r="G21" s="287"/>
      <c r="H21" s="287"/>
    </row>
    <row r="22" spans="2:8" ht="15.75" customHeight="1">
      <c r="B22" s="285">
        <v>1</v>
      </c>
      <c r="C22" s="286" t="s">
        <v>615</v>
      </c>
      <c r="D22" s="287"/>
      <c r="E22" s="287"/>
      <c r="F22" s="287"/>
      <c r="G22" s="287"/>
      <c r="H22" s="287"/>
    </row>
    <row r="23" spans="2:8" ht="15.75" customHeight="1">
      <c r="B23" s="285">
        <v>2</v>
      </c>
      <c r="C23" s="286" t="s">
        <v>615</v>
      </c>
      <c r="D23" s="287"/>
      <c r="E23" s="287"/>
      <c r="F23" s="287"/>
      <c r="G23" s="287"/>
      <c r="H23" s="287"/>
    </row>
    <row r="24" spans="2:8" ht="15.75" customHeight="1">
      <c r="B24" s="285">
        <v>3</v>
      </c>
      <c r="C24" s="286" t="s">
        <v>615</v>
      </c>
      <c r="D24" s="287"/>
      <c r="E24" s="287"/>
      <c r="F24" s="287"/>
      <c r="G24" s="287"/>
      <c r="H24" s="287"/>
    </row>
    <row r="25" spans="2:8" ht="15.75" customHeight="1">
      <c r="B25" s="285">
        <v>4</v>
      </c>
      <c r="C25" s="286" t="s">
        <v>615</v>
      </c>
      <c r="D25" s="287"/>
      <c r="E25" s="287"/>
      <c r="F25" s="287"/>
      <c r="G25" s="287"/>
      <c r="H25" s="287"/>
    </row>
    <row r="26" spans="2:8" ht="15.75">
      <c r="B26" s="287"/>
      <c r="C26" s="287"/>
      <c r="D26" s="287"/>
      <c r="E26" s="287"/>
      <c r="F26" s="287"/>
      <c r="G26" s="287"/>
      <c r="H26" s="287"/>
    </row>
    <row r="27" spans="2:8" ht="15.75" customHeight="1">
      <c r="B27" s="284" t="s">
        <v>617</v>
      </c>
      <c r="C27" s="286" t="s">
        <v>618</v>
      </c>
      <c r="D27" s="287"/>
      <c r="E27" s="287"/>
      <c r="F27" s="287"/>
      <c r="G27" s="287"/>
      <c r="H27" s="287"/>
    </row>
    <row r="28" spans="2:8" ht="15.75" customHeight="1">
      <c r="B28" s="285">
        <v>1</v>
      </c>
      <c r="C28" s="286" t="s">
        <v>615</v>
      </c>
      <c r="D28" s="287"/>
      <c r="E28" s="287"/>
      <c r="F28" s="287"/>
      <c r="G28" s="287"/>
      <c r="H28" s="287"/>
    </row>
    <row r="29" spans="2:8" ht="15.75" customHeight="1">
      <c r="B29" s="285">
        <v>2</v>
      </c>
      <c r="C29" s="286" t="s">
        <v>615</v>
      </c>
      <c r="D29" s="287"/>
      <c r="E29" s="287"/>
      <c r="F29" s="287"/>
      <c r="G29" s="287"/>
      <c r="H29" s="287"/>
    </row>
    <row r="30" spans="2:8" ht="15.75" customHeight="1">
      <c r="B30" s="285">
        <v>3</v>
      </c>
      <c r="C30" s="286" t="s">
        <v>615</v>
      </c>
      <c r="D30" s="287"/>
      <c r="E30" s="287"/>
      <c r="F30" s="287"/>
      <c r="G30" s="287"/>
      <c r="H30" s="287"/>
    </row>
    <row r="31" spans="2:8" ht="15.75" customHeight="1">
      <c r="B31" s="285">
        <v>4</v>
      </c>
      <c r="C31" s="286" t="s">
        <v>615</v>
      </c>
      <c r="D31" s="1407"/>
      <c r="E31" s="1407"/>
      <c r="F31" s="1407"/>
      <c r="G31" s="1407"/>
      <c r="H31" s="1407"/>
    </row>
    <row r="32" spans="2:8" ht="15.75">
      <c r="B32" s="287"/>
      <c r="C32" s="286" t="s">
        <v>615</v>
      </c>
      <c r="D32" s="1407"/>
      <c r="E32" s="1407"/>
      <c r="F32" s="1407"/>
      <c r="G32" s="1407"/>
      <c r="H32" s="1407"/>
    </row>
    <row r="33" spans="2:8" ht="15.75" customHeight="1">
      <c r="B33" s="285" t="s">
        <v>619</v>
      </c>
      <c r="C33" s="286" t="s">
        <v>620</v>
      </c>
      <c r="D33" s="287"/>
      <c r="E33" s="287"/>
      <c r="F33" s="287"/>
      <c r="G33" s="287"/>
      <c r="H33" s="287"/>
    </row>
    <row r="34" spans="2:8" ht="15.75" customHeight="1">
      <c r="B34" s="285">
        <v>1</v>
      </c>
      <c r="C34" s="286" t="s">
        <v>615</v>
      </c>
      <c r="D34" s="287"/>
      <c r="E34" s="287"/>
      <c r="F34" s="287"/>
      <c r="G34" s="287"/>
      <c r="H34" s="287"/>
    </row>
    <row r="35" spans="2:8" ht="15.75" customHeight="1">
      <c r="B35" s="285">
        <v>2</v>
      </c>
      <c r="C35" s="286" t="s">
        <v>615</v>
      </c>
      <c r="D35" s="287"/>
      <c r="E35" s="287"/>
      <c r="F35" s="287"/>
      <c r="G35" s="287"/>
      <c r="H35" s="287"/>
    </row>
    <row r="36" spans="2:8" ht="15.75" customHeight="1">
      <c r="B36" s="285">
        <v>3</v>
      </c>
      <c r="C36" s="286" t="s">
        <v>615</v>
      </c>
      <c r="D36" s="287"/>
      <c r="E36" s="287"/>
      <c r="F36" s="287"/>
      <c r="G36" s="287"/>
      <c r="H36" s="287"/>
    </row>
    <row r="37" spans="2:8" ht="15.75" customHeight="1">
      <c r="B37" s="285">
        <v>4</v>
      </c>
      <c r="C37" s="286" t="s">
        <v>615</v>
      </c>
      <c r="D37" s="287"/>
      <c r="E37" s="287"/>
      <c r="F37" s="287"/>
      <c r="G37" s="287"/>
      <c r="H37" s="287"/>
    </row>
    <row r="38" spans="2:8" ht="15.75">
      <c r="B38" s="287"/>
      <c r="C38" s="286" t="s">
        <v>615</v>
      </c>
      <c r="D38" s="287"/>
      <c r="E38" s="287"/>
      <c r="F38" s="287"/>
      <c r="G38" s="287"/>
      <c r="H38" s="287"/>
    </row>
  </sheetData>
  <mergeCells count="21">
    <mergeCell ref="D31:D32"/>
    <mergeCell ref="E31:E32"/>
    <mergeCell ref="F31:F32"/>
    <mergeCell ref="G31:G32"/>
    <mergeCell ref="H31:H32"/>
    <mergeCell ref="C10:D10"/>
    <mergeCell ref="E10:G10"/>
    <mergeCell ref="B11:B12"/>
    <mergeCell ref="D11:H11"/>
    <mergeCell ref="B14:B15"/>
    <mergeCell ref="D19:D20"/>
    <mergeCell ref="E19:E20"/>
    <mergeCell ref="F19:F20"/>
    <mergeCell ref="G19:G20"/>
    <mergeCell ref="H19:H20"/>
    <mergeCell ref="B9:H9"/>
    <mergeCell ref="B5:C5"/>
    <mergeCell ref="D5:H5"/>
    <mergeCell ref="B6:H6"/>
    <mergeCell ref="B7:H7"/>
    <mergeCell ref="B8:H8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123"/>
  <sheetViews>
    <sheetView workbookViewId="0">
      <selection activeCell="C43" sqref="C43"/>
    </sheetView>
  </sheetViews>
  <sheetFormatPr defaultRowHeight="14.25"/>
  <cols>
    <col min="1" max="1" width="1.140625" style="634" customWidth="1"/>
    <col min="2" max="2" width="5.28515625" style="671" customWidth="1"/>
    <col min="3" max="3" width="54.7109375" style="634" customWidth="1"/>
    <col min="4" max="8" width="13.5703125" style="634" customWidth="1"/>
    <col min="9" max="16384" width="9.140625" style="634"/>
  </cols>
  <sheetData>
    <row r="1" spans="2:8" ht="15" thickBot="1"/>
    <row r="2" spans="2:8" ht="18" customHeight="1">
      <c r="B2" s="675"/>
      <c r="C2" s="676"/>
      <c r="D2" s="676"/>
      <c r="E2" s="676"/>
      <c r="F2" s="676"/>
      <c r="G2" s="676"/>
      <c r="H2" s="677" t="s">
        <v>1262</v>
      </c>
    </row>
    <row r="3" spans="2:8" ht="18" customHeight="1">
      <c r="B3" s="678" t="s">
        <v>1263</v>
      </c>
      <c r="C3" s="635"/>
      <c r="D3" s="636"/>
      <c r="E3" s="636"/>
      <c r="F3" s="636"/>
      <c r="G3" s="636"/>
      <c r="H3" s="679"/>
    </row>
    <row r="4" spans="2:8" ht="18" customHeight="1">
      <c r="B4" s="681"/>
      <c r="C4" s="1263" t="s">
        <v>875</v>
      </c>
      <c r="D4" s="1263"/>
      <c r="E4" s="1263"/>
      <c r="F4" s="1263"/>
      <c r="G4" s="1263"/>
      <c r="H4" s="1264"/>
    </row>
    <row r="5" spans="2:8" ht="18" customHeight="1">
      <c r="B5" s="681"/>
      <c r="C5" s="642" t="s">
        <v>1264</v>
      </c>
      <c r="D5" s="641"/>
      <c r="E5" s="642"/>
      <c r="F5" s="642"/>
      <c r="G5" s="641" t="s">
        <v>127</v>
      </c>
      <c r="H5" s="682"/>
    </row>
    <row r="6" spans="2:8" s="645" customFormat="1" ht="28.5">
      <c r="B6" s="683" t="s">
        <v>87</v>
      </c>
      <c r="C6" s="644" t="s">
        <v>128</v>
      </c>
      <c r="D6" s="644" t="s">
        <v>3</v>
      </c>
      <c r="E6" s="644" t="s">
        <v>4</v>
      </c>
      <c r="F6" s="644" t="s">
        <v>5</v>
      </c>
      <c r="G6" s="644" t="s">
        <v>6</v>
      </c>
      <c r="H6" s="684" t="s">
        <v>0</v>
      </c>
    </row>
    <row r="7" spans="2:8" s="646" customFormat="1" ht="18" customHeight="1">
      <c r="B7" s="683">
        <v>1</v>
      </c>
      <c r="C7" s="644">
        <v>2</v>
      </c>
      <c r="D7" s="644">
        <v>3</v>
      </c>
      <c r="E7" s="644">
        <v>4</v>
      </c>
      <c r="F7" s="644">
        <v>5</v>
      </c>
      <c r="G7" s="644">
        <v>6</v>
      </c>
      <c r="H7" s="684">
        <v>7</v>
      </c>
    </row>
    <row r="8" spans="2:8" ht="15">
      <c r="B8" s="685" t="s">
        <v>129</v>
      </c>
      <c r="C8" s="647" t="s">
        <v>1265</v>
      </c>
      <c r="D8" s="647"/>
      <c r="E8" s="630"/>
      <c r="F8" s="647"/>
      <c r="G8" s="648"/>
      <c r="H8" s="686"/>
    </row>
    <row r="9" spans="2:8" ht="15">
      <c r="B9" s="685">
        <v>1</v>
      </c>
      <c r="C9" s="630" t="s">
        <v>466</v>
      </c>
      <c r="D9" s="630"/>
      <c r="E9" s="649"/>
      <c r="F9" s="649"/>
      <c r="G9" s="650"/>
      <c r="H9" s="687"/>
    </row>
    <row r="10" spans="2:8" ht="15">
      <c r="B10" s="688">
        <v>1</v>
      </c>
      <c r="C10" s="630" t="s">
        <v>148</v>
      </c>
      <c r="D10" s="652">
        <v>13958.209048299999</v>
      </c>
      <c r="E10" s="652">
        <v>10995.274322899999</v>
      </c>
      <c r="F10" s="652">
        <v>12481.710053899998</v>
      </c>
      <c r="G10" s="652">
        <v>13739.190950799999</v>
      </c>
      <c r="H10" s="689">
        <v>14285.463568699999</v>
      </c>
    </row>
    <row r="11" spans="2:8" ht="15">
      <c r="B11" s="685">
        <v>2</v>
      </c>
      <c r="C11" s="630" t="s">
        <v>149</v>
      </c>
      <c r="D11" s="652">
        <v>864.7509</v>
      </c>
      <c r="E11" s="652">
        <v>1544.6691225</v>
      </c>
      <c r="F11" s="652">
        <v>2675.4924830999998</v>
      </c>
      <c r="G11" s="652">
        <v>1607.8489663</v>
      </c>
      <c r="H11" s="689">
        <v>2381.3991176</v>
      </c>
    </row>
    <row r="12" spans="2:8" ht="15">
      <c r="B12" s="685">
        <v>3</v>
      </c>
      <c r="C12" s="630" t="s">
        <v>150</v>
      </c>
      <c r="D12" s="652">
        <v>8.6300000000000005E-3</v>
      </c>
      <c r="E12" s="652">
        <v>0</v>
      </c>
      <c r="F12" s="652">
        <v>0</v>
      </c>
      <c r="G12" s="652">
        <v>0</v>
      </c>
      <c r="H12" s="689">
        <v>0</v>
      </c>
    </row>
    <row r="13" spans="2:8" ht="15">
      <c r="B13" s="685">
        <v>4</v>
      </c>
      <c r="C13" s="630" t="s">
        <v>151</v>
      </c>
      <c r="D13" s="652">
        <v>0</v>
      </c>
      <c r="E13" s="652">
        <v>0</v>
      </c>
      <c r="F13" s="652">
        <v>0</v>
      </c>
      <c r="G13" s="652">
        <v>0</v>
      </c>
      <c r="H13" s="689">
        <v>0</v>
      </c>
    </row>
    <row r="14" spans="2:8" ht="15">
      <c r="B14" s="685">
        <v>5</v>
      </c>
      <c r="C14" s="630" t="s">
        <v>152</v>
      </c>
      <c r="D14" s="652">
        <v>212.24460999999999</v>
      </c>
      <c r="E14" s="652">
        <v>260.49459999999999</v>
      </c>
      <c r="F14" s="652">
        <v>237.03971999999999</v>
      </c>
      <c r="G14" s="652">
        <v>329.08942000000002</v>
      </c>
      <c r="H14" s="689">
        <v>283.88756999999998</v>
      </c>
    </row>
    <row r="15" spans="2:8" ht="15">
      <c r="B15" s="685">
        <v>6</v>
      </c>
      <c r="C15" s="630" t="s">
        <v>153</v>
      </c>
      <c r="D15" s="652">
        <v>0</v>
      </c>
      <c r="E15" s="652">
        <v>0</v>
      </c>
      <c r="F15" s="652">
        <v>0</v>
      </c>
      <c r="G15" s="652">
        <v>0</v>
      </c>
      <c r="H15" s="689">
        <v>0</v>
      </c>
    </row>
    <row r="16" spans="2:8" ht="15">
      <c r="B16" s="690">
        <v>7</v>
      </c>
      <c r="C16" s="630" t="s">
        <v>1266</v>
      </c>
      <c r="D16" s="652">
        <v>0</v>
      </c>
      <c r="E16" s="652">
        <v>0</v>
      </c>
      <c r="F16" s="652">
        <v>0</v>
      </c>
      <c r="G16" s="652">
        <v>0</v>
      </c>
      <c r="H16" s="689">
        <v>0</v>
      </c>
    </row>
    <row r="17" spans="2:8" ht="15">
      <c r="B17" s="690">
        <v>8</v>
      </c>
      <c r="C17" s="630" t="s">
        <v>473</v>
      </c>
      <c r="D17" s="652">
        <v>0</v>
      </c>
      <c r="E17" s="652">
        <v>0</v>
      </c>
      <c r="F17" s="652">
        <v>0</v>
      </c>
      <c r="G17" s="652">
        <v>0</v>
      </c>
      <c r="H17" s="689">
        <v>0</v>
      </c>
    </row>
    <row r="18" spans="2:8" ht="15">
      <c r="B18" s="690">
        <v>9</v>
      </c>
      <c r="C18" s="630" t="s">
        <v>474</v>
      </c>
      <c r="D18" s="652">
        <v>0</v>
      </c>
      <c r="E18" s="652">
        <v>0</v>
      </c>
      <c r="F18" s="652">
        <v>0</v>
      </c>
      <c r="G18" s="652">
        <v>0</v>
      </c>
      <c r="H18" s="689">
        <v>0</v>
      </c>
    </row>
    <row r="19" spans="2:8" ht="15">
      <c r="B19" s="690"/>
      <c r="C19" s="647" t="s">
        <v>154</v>
      </c>
      <c r="D19" s="652">
        <f>SUM(D10:D18)</f>
        <v>15035.213188299998</v>
      </c>
      <c r="E19" s="652">
        <f t="shared" ref="E19:F19" si="0">SUM(E10:E18)</f>
        <v>12800.438045399998</v>
      </c>
      <c r="F19" s="652">
        <f t="shared" si="0"/>
        <v>15394.242256999998</v>
      </c>
      <c r="G19" s="652">
        <f>SUM(G10:G18)</f>
        <v>15676.129337099999</v>
      </c>
      <c r="H19" s="689">
        <f>SUM(H10:H18)</f>
        <v>16950.750256299998</v>
      </c>
    </row>
    <row r="20" spans="2:8" ht="15.75">
      <c r="B20" s="690">
        <v>2</v>
      </c>
      <c r="C20" s="653" t="s">
        <v>136</v>
      </c>
      <c r="D20" s="652"/>
      <c r="E20" s="652"/>
      <c r="F20" s="652"/>
      <c r="G20" s="652"/>
      <c r="H20" s="689"/>
    </row>
    <row r="21" spans="2:8" ht="15">
      <c r="B21" s="685">
        <v>2.1</v>
      </c>
      <c r="C21" s="630" t="s">
        <v>1267</v>
      </c>
      <c r="D21" s="652">
        <v>1227.2814406999998</v>
      </c>
      <c r="E21" s="652">
        <v>2169.1887768000001</v>
      </c>
      <c r="F21" s="652">
        <v>1516.7583508999996</v>
      </c>
      <c r="G21" s="652">
        <v>2117.3236726</v>
      </c>
      <c r="H21" s="689">
        <v>2849.7977611000001</v>
      </c>
    </row>
    <row r="22" spans="2:8" ht="15">
      <c r="B22" s="685">
        <v>2.2000000000000002</v>
      </c>
      <c r="C22" s="630" t="s">
        <v>452</v>
      </c>
      <c r="D22" s="652">
        <v>187.24177</v>
      </c>
      <c r="E22" s="652">
        <v>282.91433999999998</v>
      </c>
      <c r="F22" s="652">
        <v>8.6954600000000006</v>
      </c>
      <c r="G22" s="652">
        <v>55.218699999999998</v>
      </c>
      <c r="H22" s="689">
        <v>126.64296</v>
      </c>
    </row>
    <row r="23" spans="2:8" ht="15">
      <c r="B23" s="685">
        <v>2.2999999999999998</v>
      </c>
      <c r="C23" s="654" t="s">
        <v>1268</v>
      </c>
      <c r="D23" s="652">
        <v>44.086264499999999</v>
      </c>
      <c r="E23" s="652">
        <v>34.583170000000003</v>
      </c>
      <c r="F23" s="652">
        <v>30.132809999999999</v>
      </c>
      <c r="G23" s="652">
        <v>35.183630000000001</v>
      </c>
      <c r="H23" s="689">
        <v>42.566380000000002</v>
      </c>
    </row>
    <row r="24" spans="2:8" ht="15">
      <c r="B24" s="685">
        <v>2.4</v>
      </c>
      <c r="C24" s="654" t="s">
        <v>139</v>
      </c>
      <c r="D24" s="652">
        <v>158.03467000000001</v>
      </c>
      <c r="E24" s="652">
        <v>165.39177000000001</v>
      </c>
      <c r="F24" s="652">
        <v>112.3873</v>
      </c>
      <c r="G24" s="652">
        <v>199.52052</v>
      </c>
      <c r="H24" s="689">
        <v>267.45823000000001</v>
      </c>
    </row>
    <row r="25" spans="2:8" ht="15">
      <c r="B25" s="685">
        <v>2.5</v>
      </c>
      <c r="C25" s="630" t="s">
        <v>391</v>
      </c>
      <c r="D25" s="652">
        <v>0.14695</v>
      </c>
      <c r="E25" s="652">
        <v>21.783729999999998</v>
      </c>
      <c r="F25" s="652">
        <v>46.638570000000001</v>
      </c>
      <c r="G25" s="652">
        <v>141.92018999999999</v>
      </c>
      <c r="H25" s="689">
        <v>118.99701</v>
      </c>
    </row>
    <row r="26" spans="2:8" ht="15">
      <c r="B26" s="691">
        <v>2.6</v>
      </c>
      <c r="C26" s="647" t="s">
        <v>159</v>
      </c>
      <c r="D26" s="652">
        <v>5552.0421784999999</v>
      </c>
      <c r="E26" s="652">
        <v>8180.5808852999999</v>
      </c>
      <c r="F26" s="652">
        <v>2077.5751402999999</v>
      </c>
      <c r="G26" s="652">
        <v>3167.7077988000001</v>
      </c>
      <c r="H26" s="689">
        <v>2895.5031873000003</v>
      </c>
    </row>
    <row r="27" spans="2:8" ht="15.75">
      <c r="B27" s="691"/>
      <c r="C27" s="653" t="s">
        <v>1269</v>
      </c>
      <c r="D27" s="652">
        <f>SUM(D21:D26)</f>
        <v>7168.8332737000001</v>
      </c>
      <c r="E27" s="652">
        <f t="shared" ref="E27:F27" si="1">SUM(E21:E26)</f>
        <v>10854.4426721</v>
      </c>
      <c r="F27" s="652">
        <f t="shared" si="1"/>
        <v>3792.1876311999995</v>
      </c>
      <c r="G27" s="652">
        <f>SUM(G21:G26)</f>
        <v>5716.8745113999994</v>
      </c>
      <c r="H27" s="689">
        <f>SUM(H21:H26)</f>
        <v>6300.9655284000009</v>
      </c>
    </row>
    <row r="28" spans="2:8" ht="15">
      <c r="B28" s="685">
        <v>3</v>
      </c>
      <c r="C28" s="630" t="s">
        <v>390</v>
      </c>
      <c r="D28" s="652">
        <v>1275.0025800000001</v>
      </c>
      <c r="E28" s="652">
        <v>1399.0561559999999</v>
      </c>
      <c r="F28" s="652">
        <v>1707.69047</v>
      </c>
      <c r="G28" s="652">
        <v>1620.15912</v>
      </c>
      <c r="H28" s="689">
        <v>2079.9250999999999</v>
      </c>
    </row>
    <row r="29" spans="2:8" ht="15">
      <c r="B29" s="685">
        <v>4</v>
      </c>
      <c r="C29" s="630" t="s">
        <v>1270</v>
      </c>
      <c r="D29" s="652">
        <v>0</v>
      </c>
      <c r="E29" s="652">
        <v>0</v>
      </c>
      <c r="F29" s="652">
        <v>0</v>
      </c>
      <c r="G29" s="652">
        <v>0</v>
      </c>
      <c r="H29" s="689">
        <v>0</v>
      </c>
    </row>
    <row r="30" spans="2:8" ht="15">
      <c r="B30" s="685">
        <v>5</v>
      </c>
      <c r="C30" s="630" t="s">
        <v>460</v>
      </c>
      <c r="D30" s="652">
        <v>0</v>
      </c>
      <c r="E30" s="652">
        <v>0</v>
      </c>
      <c r="F30" s="652">
        <v>769.46166000000005</v>
      </c>
      <c r="G30" s="652">
        <v>102</v>
      </c>
      <c r="H30" s="689">
        <v>1111.4957300000001</v>
      </c>
    </row>
    <row r="31" spans="2:8" ht="15">
      <c r="B31" s="685">
        <v>6</v>
      </c>
      <c r="C31" s="647" t="s">
        <v>159</v>
      </c>
      <c r="D31" s="652">
        <v>0</v>
      </c>
      <c r="E31" s="652">
        <v>0</v>
      </c>
      <c r="F31" s="652">
        <v>0</v>
      </c>
      <c r="G31" s="652">
        <v>0</v>
      </c>
      <c r="H31" s="689">
        <v>0</v>
      </c>
    </row>
    <row r="32" spans="2:8" ht="15.75">
      <c r="B32" s="685">
        <v>7</v>
      </c>
      <c r="C32" s="653" t="s">
        <v>1271</v>
      </c>
      <c r="D32" s="652">
        <f>D31+D30+D29+D28+D27+D19</f>
        <v>23479.049041999999</v>
      </c>
      <c r="E32" s="652">
        <f t="shared" ref="E32:F32" si="2">E31+E30+E29+E28+E27+E19</f>
        <v>25053.936873499999</v>
      </c>
      <c r="F32" s="652">
        <f t="shared" si="2"/>
        <v>21663.582018199995</v>
      </c>
      <c r="G32" s="652">
        <f>G31+G30+G29+G28+G27+G19</f>
        <v>23115.162968500001</v>
      </c>
      <c r="H32" s="689">
        <f>H31+H30+H29+H28+H27+H19</f>
        <v>26443.136614700001</v>
      </c>
    </row>
    <row r="33" spans="2:8" ht="15">
      <c r="B33" s="685">
        <v>8</v>
      </c>
      <c r="C33" s="647" t="s">
        <v>1272</v>
      </c>
      <c r="D33" s="652">
        <v>0</v>
      </c>
      <c r="E33" s="652">
        <v>0</v>
      </c>
      <c r="F33" s="652">
        <v>0</v>
      </c>
      <c r="G33" s="652">
        <v>0</v>
      </c>
      <c r="H33" s="689">
        <v>0</v>
      </c>
    </row>
    <row r="34" spans="2:8" ht="15">
      <c r="B34" s="685">
        <v>9</v>
      </c>
      <c r="C34" s="647" t="s">
        <v>621</v>
      </c>
      <c r="D34" s="652">
        <f>D32-D33</f>
        <v>23479.049041999999</v>
      </c>
      <c r="E34" s="652">
        <f t="shared" ref="E34:F34" si="3">E32-E33</f>
        <v>25053.936873499999</v>
      </c>
      <c r="F34" s="652">
        <f t="shared" si="3"/>
        <v>21663.582018199995</v>
      </c>
      <c r="G34" s="652">
        <f>G32-G33</f>
        <v>23115.162968500001</v>
      </c>
      <c r="H34" s="689">
        <f>H32-H33</f>
        <v>26443.136614700001</v>
      </c>
    </row>
    <row r="35" spans="2:8" ht="15">
      <c r="B35" s="655"/>
      <c r="C35" s="656"/>
      <c r="D35" s="657"/>
      <c r="E35" s="657"/>
      <c r="F35" s="657"/>
      <c r="G35" s="657"/>
      <c r="H35" s="692"/>
    </row>
    <row r="36" spans="2:8" ht="15">
      <c r="B36" s="655" t="s">
        <v>600</v>
      </c>
      <c r="C36" s="658" t="s">
        <v>1273</v>
      </c>
      <c r="D36" s="657"/>
      <c r="E36" s="657"/>
      <c r="F36" s="657"/>
      <c r="G36" s="657"/>
      <c r="H36" s="692"/>
    </row>
    <row r="37" spans="2:8" ht="15">
      <c r="B37" s="693">
        <v>1</v>
      </c>
      <c r="C37" s="630" t="s">
        <v>1274</v>
      </c>
      <c r="D37" s="652">
        <v>13624.020427707239</v>
      </c>
      <c r="E37" s="652">
        <v>16247.478675493961</v>
      </c>
      <c r="F37" s="652">
        <v>16997.551284133839</v>
      </c>
      <c r="G37" s="652">
        <v>14131.720669455699</v>
      </c>
      <c r="H37" s="689">
        <v>18247.981974917253</v>
      </c>
    </row>
    <row r="38" spans="2:8" ht="15">
      <c r="B38" s="693">
        <v>2</v>
      </c>
      <c r="C38" s="630" t="s">
        <v>1275</v>
      </c>
      <c r="D38" s="652">
        <v>7923.5252204927601</v>
      </c>
      <c r="E38" s="652">
        <v>6519.930472706038</v>
      </c>
      <c r="F38" s="652">
        <v>2552.8670530661561</v>
      </c>
      <c r="G38" s="652">
        <v>6316.7358943443023</v>
      </c>
      <c r="H38" s="689">
        <v>5711.740736588059</v>
      </c>
    </row>
    <row r="39" spans="2:8" ht="15">
      <c r="B39" s="693">
        <v>3</v>
      </c>
      <c r="C39" s="630" t="s">
        <v>622</v>
      </c>
      <c r="D39" s="652"/>
      <c r="E39" s="652"/>
      <c r="F39" s="652"/>
      <c r="G39" s="652"/>
      <c r="H39" s="689"/>
    </row>
    <row r="40" spans="2:8" ht="15">
      <c r="B40" s="693">
        <v>4</v>
      </c>
      <c r="C40" s="630" t="s">
        <v>623</v>
      </c>
      <c r="D40" s="652"/>
      <c r="E40" s="652"/>
      <c r="F40" s="652"/>
      <c r="G40" s="652"/>
      <c r="H40" s="689"/>
    </row>
    <row r="41" spans="2:8" ht="15">
      <c r="B41" s="693">
        <v>5</v>
      </c>
      <c r="C41" s="630" t="s">
        <v>624</v>
      </c>
      <c r="D41" s="652"/>
      <c r="E41" s="652"/>
      <c r="F41" s="652"/>
      <c r="G41" s="652"/>
      <c r="H41" s="689"/>
    </row>
    <row r="42" spans="2:8" ht="15">
      <c r="B42" s="693">
        <v>6</v>
      </c>
      <c r="C42" s="630" t="s">
        <v>1276</v>
      </c>
      <c r="D42" s="652">
        <v>1931.5033937999999</v>
      </c>
      <c r="E42" s="652">
        <v>2286.5277252999995</v>
      </c>
      <c r="F42" s="652">
        <v>2113.1636810000005</v>
      </c>
      <c r="G42" s="652">
        <v>2666.7064046999994</v>
      </c>
      <c r="H42" s="689">
        <v>2483.4139031946888</v>
      </c>
    </row>
    <row r="43" spans="2:8" ht="15">
      <c r="B43" s="693"/>
      <c r="C43" s="659" t="s">
        <v>1277</v>
      </c>
      <c r="D43" s="660"/>
      <c r="E43" s="660"/>
      <c r="F43" s="660"/>
      <c r="G43" s="660"/>
      <c r="H43" s="694"/>
    </row>
    <row r="44" spans="2:8" ht="15">
      <c r="B44" s="693"/>
      <c r="C44" s="661" t="s">
        <v>1278</v>
      </c>
      <c r="D44" s="662"/>
      <c r="E44" s="662"/>
      <c r="F44" s="662"/>
      <c r="G44" s="662"/>
      <c r="H44" s="695"/>
    </row>
    <row r="45" spans="2:8" ht="15">
      <c r="B45" s="693" t="s">
        <v>1279</v>
      </c>
      <c r="C45" s="661" t="s">
        <v>1280</v>
      </c>
      <c r="D45" s="662"/>
      <c r="E45" s="662"/>
      <c r="F45" s="662"/>
      <c r="G45" s="662"/>
      <c r="H45" s="695"/>
    </row>
    <row r="46" spans="2:8" ht="15">
      <c r="B46" s="693"/>
      <c r="C46" s="661" t="s">
        <v>1281</v>
      </c>
      <c r="D46" s="662"/>
      <c r="E46" s="662"/>
      <c r="F46" s="662"/>
      <c r="G46" s="662"/>
      <c r="H46" s="695"/>
    </row>
    <row r="47" spans="2:8" ht="15">
      <c r="B47" s="693">
        <v>1</v>
      </c>
      <c r="C47" s="661" t="s">
        <v>1282</v>
      </c>
      <c r="D47" s="662"/>
      <c r="E47" s="662"/>
      <c r="F47" s="662"/>
      <c r="G47" s="662"/>
      <c r="H47" s="695"/>
    </row>
    <row r="48" spans="2:8" ht="15">
      <c r="B48" s="693">
        <v>2</v>
      </c>
      <c r="C48" s="661" t="s">
        <v>1283</v>
      </c>
      <c r="D48" s="662"/>
      <c r="E48" s="662"/>
      <c r="F48" s="662"/>
      <c r="G48" s="662"/>
      <c r="H48" s="695"/>
    </row>
    <row r="49" spans="2:8" ht="15">
      <c r="B49" s="696"/>
      <c r="C49" s="661" t="s">
        <v>1284</v>
      </c>
      <c r="D49" s="662"/>
      <c r="E49" s="662"/>
      <c r="F49" s="662"/>
      <c r="G49" s="662"/>
      <c r="H49" s="695"/>
    </row>
    <row r="50" spans="2:8" ht="15">
      <c r="B50" s="697"/>
      <c r="C50" s="661" t="s">
        <v>1285</v>
      </c>
      <c r="D50" s="662"/>
      <c r="E50" s="662"/>
      <c r="F50" s="662"/>
      <c r="G50" s="662"/>
      <c r="H50" s="695"/>
    </row>
    <row r="51" spans="2:8" ht="15">
      <c r="B51" s="697"/>
      <c r="C51" s="661" t="s">
        <v>1286</v>
      </c>
      <c r="D51" s="662"/>
      <c r="E51" s="662"/>
      <c r="F51" s="662"/>
      <c r="G51" s="662"/>
      <c r="H51" s="695"/>
    </row>
    <row r="52" spans="2:8" ht="15">
      <c r="B52" s="697"/>
      <c r="C52" s="661" t="s">
        <v>1287</v>
      </c>
      <c r="D52" s="662"/>
      <c r="E52" s="662"/>
      <c r="F52" s="662"/>
      <c r="G52" s="662"/>
      <c r="H52" s="695"/>
    </row>
    <row r="53" spans="2:8" ht="15">
      <c r="B53" s="697"/>
      <c r="C53" s="661" t="s">
        <v>1288</v>
      </c>
      <c r="D53" s="662"/>
      <c r="E53" s="662"/>
      <c r="F53" s="662"/>
      <c r="G53" s="662"/>
      <c r="H53" s="695"/>
    </row>
    <row r="54" spans="2:8" ht="15">
      <c r="B54" s="697"/>
      <c r="C54" s="661" t="s">
        <v>1289</v>
      </c>
      <c r="D54" s="662"/>
      <c r="E54" s="662"/>
      <c r="F54" s="662"/>
      <c r="G54" s="662"/>
      <c r="H54" s="695"/>
    </row>
    <row r="55" spans="2:8" ht="15">
      <c r="B55" s="697"/>
      <c r="C55" s="661" t="s">
        <v>1290</v>
      </c>
      <c r="D55" s="662"/>
      <c r="E55" s="662"/>
      <c r="F55" s="662"/>
      <c r="G55" s="662"/>
      <c r="H55" s="695"/>
    </row>
    <row r="56" spans="2:8" ht="15">
      <c r="B56" s="697"/>
      <c r="C56" s="663" t="s">
        <v>761</v>
      </c>
      <c r="D56" s="664"/>
      <c r="E56" s="665"/>
      <c r="F56" s="666"/>
      <c r="G56" s="667"/>
      <c r="H56" s="698"/>
    </row>
    <row r="57" spans="2:8" ht="15">
      <c r="B57" s="697"/>
      <c r="C57" s="668">
        <v>1</v>
      </c>
      <c r="D57" s="668"/>
      <c r="E57" s="669"/>
      <c r="F57" s="666"/>
      <c r="G57" s="666"/>
      <c r="H57" s="699"/>
    </row>
    <row r="58" spans="2:8" ht="15">
      <c r="B58" s="697"/>
      <c r="C58" s="668">
        <v>2</v>
      </c>
      <c r="D58" s="668"/>
      <c r="E58" s="669"/>
      <c r="F58" s="666"/>
      <c r="G58" s="666"/>
      <c r="H58" s="699"/>
    </row>
    <row r="59" spans="2:8" ht="15">
      <c r="B59" s="697"/>
      <c r="C59" s="1414" t="s">
        <v>1291</v>
      </c>
      <c r="D59" s="1415"/>
      <c r="E59" s="1415"/>
      <c r="F59" s="1415"/>
      <c r="G59" s="1415"/>
      <c r="H59" s="1416"/>
    </row>
    <row r="60" spans="2:8" ht="15">
      <c r="B60" s="697"/>
      <c r="C60" s="1414" t="s">
        <v>1292</v>
      </c>
      <c r="D60" s="1415"/>
      <c r="E60" s="1415"/>
      <c r="F60" s="1415"/>
      <c r="G60" s="1415"/>
      <c r="H60" s="1416"/>
    </row>
    <row r="61" spans="2:8" ht="15">
      <c r="B61" s="697"/>
      <c r="C61" s="1414" t="s">
        <v>1293</v>
      </c>
      <c r="D61" s="1415"/>
      <c r="E61" s="1415"/>
      <c r="F61" s="1415"/>
      <c r="G61" s="1415"/>
      <c r="H61" s="1416"/>
    </row>
    <row r="62" spans="2:8" ht="15.75" thickBot="1">
      <c r="B62" s="700"/>
      <c r="C62" s="1411" t="s">
        <v>1294</v>
      </c>
      <c r="D62" s="1412"/>
      <c r="E62" s="1412"/>
      <c r="F62" s="1412"/>
      <c r="G62" s="1412"/>
      <c r="H62" s="1413"/>
    </row>
    <row r="63" spans="2:8" ht="15">
      <c r="B63" s="670"/>
      <c r="C63" s="670"/>
      <c r="D63" s="670"/>
      <c r="E63" s="670"/>
      <c r="F63" s="670"/>
      <c r="G63" s="670"/>
      <c r="H63" s="670"/>
    </row>
    <row r="64" spans="2:8" ht="15">
      <c r="B64" s="670"/>
      <c r="C64" s="670"/>
      <c r="D64" s="670"/>
      <c r="E64" s="670"/>
      <c r="F64" s="670"/>
      <c r="G64" s="670"/>
      <c r="H64" s="670"/>
    </row>
    <row r="65" spans="2:8" ht="15">
      <c r="B65" s="670"/>
      <c r="C65" s="670"/>
      <c r="D65" s="670"/>
      <c r="E65" s="670"/>
      <c r="F65" s="670"/>
      <c r="G65" s="670"/>
      <c r="H65" s="670"/>
    </row>
    <row r="66" spans="2:8" ht="15">
      <c r="B66" s="670"/>
      <c r="C66" s="670"/>
      <c r="D66" s="670"/>
      <c r="E66" s="670"/>
      <c r="F66" s="670"/>
      <c r="G66" s="670"/>
      <c r="H66" s="670"/>
    </row>
    <row r="67" spans="2:8" ht="15">
      <c r="B67" s="670"/>
      <c r="C67" s="670"/>
      <c r="D67" s="670"/>
      <c r="E67" s="670"/>
      <c r="F67" s="670"/>
      <c r="G67" s="670"/>
      <c r="H67" s="670"/>
    </row>
    <row r="68" spans="2:8" ht="15">
      <c r="B68" s="670"/>
      <c r="C68" s="670"/>
      <c r="D68" s="670"/>
      <c r="E68" s="670"/>
      <c r="F68" s="670"/>
      <c r="G68" s="670"/>
      <c r="H68" s="670"/>
    </row>
    <row r="69" spans="2:8" ht="15">
      <c r="B69" s="670"/>
      <c r="C69" s="670"/>
      <c r="D69" s="670"/>
      <c r="E69" s="670"/>
      <c r="F69" s="670"/>
      <c r="G69" s="670"/>
      <c r="H69" s="670"/>
    </row>
    <row r="70" spans="2:8" ht="15">
      <c r="B70" s="670"/>
      <c r="C70" s="670"/>
      <c r="D70" s="670"/>
      <c r="E70" s="670"/>
      <c r="F70" s="670"/>
      <c r="G70" s="670"/>
      <c r="H70" s="670"/>
    </row>
    <row r="71" spans="2:8" ht="15">
      <c r="B71" s="670"/>
      <c r="C71" s="670"/>
      <c r="D71" s="670"/>
      <c r="E71" s="670"/>
      <c r="F71" s="670"/>
      <c r="G71" s="670"/>
      <c r="H71" s="670"/>
    </row>
    <row r="72" spans="2:8" ht="15">
      <c r="B72" s="670"/>
      <c r="C72" s="670"/>
      <c r="D72" s="670"/>
      <c r="E72" s="670"/>
      <c r="F72" s="670"/>
      <c r="G72" s="670"/>
      <c r="H72" s="670"/>
    </row>
    <row r="73" spans="2:8" ht="15">
      <c r="B73" s="670"/>
      <c r="C73" s="670"/>
      <c r="D73" s="670"/>
      <c r="E73" s="670"/>
      <c r="F73" s="670"/>
      <c r="G73" s="670"/>
      <c r="H73" s="670"/>
    </row>
    <row r="74" spans="2:8" ht="15">
      <c r="B74" s="670"/>
      <c r="C74" s="670"/>
      <c r="D74" s="670"/>
      <c r="E74" s="670"/>
      <c r="F74" s="670"/>
      <c r="G74" s="670"/>
      <c r="H74" s="670"/>
    </row>
    <row r="75" spans="2:8" ht="15">
      <c r="B75" s="670"/>
      <c r="C75" s="670"/>
      <c r="D75" s="670"/>
      <c r="E75" s="670"/>
      <c r="F75" s="670"/>
      <c r="G75" s="670"/>
      <c r="H75" s="670"/>
    </row>
    <row r="76" spans="2:8" ht="15">
      <c r="B76" s="670"/>
      <c r="C76" s="670"/>
      <c r="D76" s="670"/>
      <c r="E76" s="670"/>
      <c r="F76" s="670"/>
      <c r="G76" s="670"/>
      <c r="H76" s="670"/>
    </row>
    <row r="77" spans="2:8" ht="15">
      <c r="B77" s="670"/>
      <c r="C77" s="670"/>
      <c r="D77" s="670"/>
      <c r="E77" s="670"/>
      <c r="F77" s="670"/>
      <c r="G77" s="670"/>
      <c r="H77" s="670"/>
    </row>
    <row r="78" spans="2:8" ht="15">
      <c r="B78" s="670"/>
      <c r="C78" s="670"/>
      <c r="D78" s="670"/>
      <c r="E78" s="670"/>
      <c r="F78" s="670"/>
      <c r="G78" s="670"/>
      <c r="H78" s="670"/>
    </row>
    <row r="79" spans="2:8" ht="15">
      <c r="B79" s="670"/>
      <c r="C79" s="670"/>
      <c r="D79" s="670"/>
      <c r="E79" s="670"/>
      <c r="F79" s="670"/>
      <c r="G79" s="670"/>
      <c r="H79" s="670"/>
    </row>
    <row r="80" spans="2:8" ht="15">
      <c r="B80" s="670"/>
      <c r="C80" s="670"/>
      <c r="D80" s="670"/>
      <c r="E80" s="670"/>
      <c r="F80" s="670"/>
      <c r="G80" s="670"/>
      <c r="H80" s="670"/>
    </row>
    <row r="81" spans="2:8" ht="15">
      <c r="B81" s="670"/>
      <c r="C81" s="670"/>
      <c r="D81" s="670"/>
      <c r="E81" s="670"/>
      <c r="F81" s="670"/>
      <c r="G81" s="670"/>
      <c r="H81" s="670"/>
    </row>
    <row r="82" spans="2:8" ht="15">
      <c r="B82" s="670"/>
      <c r="C82" s="670"/>
      <c r="D82" s="670"/>
      <c r="E82" s="670"/>
      <c r="F82" s="670"/>
      <c r="G82" s="670"/>
      <c r="H82" s="670"/>
    </row>
    <row r="83" spans="2:8" ht="15">
      <c r="B83" s="670"/>
      <c r="C83" s="670"/>
      <c r="D83" s="670"/>
      <c r="E83" s="670"/>
      <c r="F83" s="670"/>
      <c r="G83" s="670"/>
      <c r="H83" s="670"/>
    </row>
    <row r="84" spans="2:8" ht="15">
      <c r="B84" s="670"/>
      <c r="C84" s="670"/>
      <c r="D84" s="670"/>
      <c r="E84" s="670"/>
      <c r="F84" s="670"/>
      <c r="G84" s="670"/>
      <c r="H84" s="670"/>
    </row>
    <row r="85" spans="2:8" ht="15">
      <c r="B85" s="670"/>
      <c r="C85" s="670"/>
      <c r="D85" s="670"/>
      <c r="E85" s="670"/>
      <c r="F85" s="670"/>
      <c r="G85" s="670"/>
      <c r="H85" s="670"/>
    </row>
    <row r="86" spans="2:8" ht="15">
      <c r="B86" s="670"/>
      <c r="C86" s="670"/>
      <c r="D86" s="670"/>
      <c r="E86" s="670"/>
      <c r="F86" s="670"/>
      <c r="G86" s="670"/>
      <c r="H86" s="670"/>
    </row>
    <row r="87" spans="2:8" ht="15">
      <c r="B87" s="670"/>
      <c r="C87" s="670"/>
      <c r="D87" s="670"/>
      <c r="E87" s="670"/>
      <c r="F87" s="670"/>
      <c r="G87" s="670"/>
      <c r="H87" s="670"/>
    </row>
    <row r="88" spans="2:8" ht="15">
      <c r="B88" s="670"/>
      <c r="C88" s="670"/>
      <c r="D88" s="670"/>
      <c r="E88" s="670"/>
      <c r="F88" s="670"/>
      <c r="G88" s="670"/>
      <c r="H88" s="670"/>
    </row>
    <row r="89" spans="2:8" ht="15">
      <c r="B89" s="670"/>
      <c r="C89" s="670"/>
      <c r="D89" s="670"/>
      <c r="E89" s="670"/>
      <c r="F89" s="670"/>
      <c r="G89" s="670"/>
      <c r="H89" s="670"/>
    </row>
    <row r="90" spans="2:8" ht="15">
      <c r="B90" s="670"/>
      <c r="C90" s="670"/>
      <c r="D90" s="670"/>
      <c r="E90" s="670"/>
      <c r="F90" s="670"/>
      <c r="G90" s="670"/>
      <c r="H90" s="670"/>
    </row>
    <row r="91" spans="2:8" ht="15">
      <c r="B91" s="670"/>
      <c r="C91" s="670"/>
      <c r="D91" s="670"/>
      <c r="E91" s="670"/>
      <c r="F91" s="670"/>
      <c r="G91" s="670"/>
      <c r="H91" s="670"/>
    </row>
    <row r="92" spans="2:8" ht="15">
      <c r="B92" s="670"/>
      <c r="C92" s="670"/>
      <c r="D92" s="670"/>
      <c r="E92" s="670"/>
      <c r="F92" s="670"/>
      <c r="G92" s="670"/>
      <c r="H92" s="670"/>
    </row>
    <row r="93" spans="2:8" ht="15">
      <c r="B93" s="670"/>
      <c r="C93" s="670"/>
      <c r="D93" s="670"/>
      <c r="E93" s="670"/>
      <c r="F93" s="670"/>
      <c r="G93" s="670"/>
      <c r="H93" s="670"/>
    </row>
    <row r="94" spans="2:8" ht="15">
      <c r="B94" s="670"/>
      <c r="C94" s="670"/>
      <c r="D94" s="670"/>
      <c r="E94" s="670"/>
      <c r="F94" s="670"/>
      <c r="G94" s="670"/>
      <c r="H94" s="670"/>
    </row>
    <row r="95" spans="2:8" ht="15">
      <c r="B95" s="670"/>
      <c r="C95" s="670"/>
      <c r="D95" s="670"/>
      <c r="E95" s="670"/>
      <c r="F95" s="670"/>
      <c r="G95" s="670"/>
      <c r="H95" s="670"/>
    </row>
    <row r="96" spans="2:8" ht="15">
      <c r="B96" s="670"/>
      <c r="C96" s="670"/>
      <c r="D96" s="670"/>
      <c r="E96" s="670"/>
      <c r="F96" s="670"/>
      <c r="G96" s="670"/>
      <c r="H96" s="670"/>
    </row>
    <row r="97" spans="2:8" ht="15">
      <c r="B97" s="670"/>
      <c r="C97" s="670"/>
      <c r="D97" s="670"/>
      <c r="E97" s="670"/>
      <c r="F97" s="670"/>
      <c r="G97" s="670"/>
      <c r="H97" s="670"/>
    </row>
    <row r="98" spans="2:8" ht="15">
      <c r="B98" s="670"/>
      <c r="C98" s="670"/>
      <c r="D98" s="670"/>
      <c r="E98" s="670"/>
      <c r="F98" s="670"/>
      <c r="G98" s="670"/>
      <c r="H98" s="670"/>
    </row>
    <row r="99" spans="2:8" ht="15">
      <c r="B99" s="670"/>
      <c r="C99" s="670"/>
      <c r="D99" s="670"/>
      <c r="E99" s="670"/>
      <c r="F99" s="670"/>
      <c r="G99" s="670"/>
      <c r="H99" s="670"/>
    </row>
    <row r="100" spans="2:8" ht="15">
      <c r="B100" s="670"/>
      <c r="C100" s="670"/>
      <c r="D100" s="670"/>
      <c r="E100" s="670"/>
      <c r="F100" s="670"/>
      <c r="G100" s="670"/>
      <c r="H100" s="670"/>
    </row>
    <row r="101" spans="2:8" ht="15">
      <c r="B101" s="670"/>
      <c r="C101" s="670"/>
      <c r="D101" s="670"/>
      <c r="E101" s="670"/>
      <c r="F101" s="670"/>
      <c r="G101" s="670"/>
      <c r="H101" s="670"/>
    </row>
    <row r="102" spans="2:8" ht="15">
      <c r="B102" s="670"/>
      <c r="C102" s="670"/>
      <c r="D102" s="670"/>
      <c r="E102" s="670"/>
      <c r="F102" s="670"/>
      <c r="G102" s="670"/>
      <c r="H102" s="670"/>
    </row>
    <row r="103" spans="2:8" ht="15">
      <c r="B103" s="670"/>
      <c r="C103" s="670"/>
      <c r="D103" s="670"/>
      <c r="E103" s="670"/>
      <c r="F103" s="670"/>
      <c r="G103" s="670"/>
      <c r="H103" s="670"/>
    </row>
    <row r="104" spans="2:8" ht="15">
      <c r="B104" s="670"/>
      <c r="C104" s="670"/>
      <c r="D104" s="670"/>
      <c r="E104" s="670"/>
      <c r="F104" s="670"/>
      <c r="G104" s="670"/>
      <c r="H104" s="670"/>
    </row>
    <row r="105" spans="2:8" ht="15">
      <c r="B105" s="670"/>
      <c r="C105" s="670"/>
      <c r="D105" s="670"/>
      <c r="E105" s="670"/>
      <c r="F105" s="670"/>
      <c r="G105" s="670"/>
      <c r="H105" s="670"/>
    </row>
    <row r="106" spans="2:8" ht="15">
      <c r="B106" s="670"/>
      <c r="C106" s="670"/>
      <c r="D106" s="670"/>
      <c r="E106" s="670"/>
      <c r="F106" s="670"/>
      <c r="G106" s="670"/>
      <c r="H106" s="670"/>
    </row>
    <row r="107" spans="2:8" ht="15">
      <c r="B107" s="670"/>
      <c r="C107" s="670"/>
      <c r="D107" s="670"/>
      <c r="E107" s="670"/>
      <c r="F107" s="670"/>
      <c r="G107" s="670"/>
      <c r="H107" s="670"/>
    </row>
    <row r="108" spans="2:8" ht="15">
      <c r="B108" s="670"/>
      <c r="C108" s="670"/>
      <c r="D108" s="670"/>
      <c r="E108" s="670"/>
      <c r="F108" s="670"/>
      <c r="G108" s="670"/>
      <c r="H108" s="670"/>
    </row>
    <row r="109" spans="2:8" ht="15">
      <c r="B109" s="670"/>
      <c r="C109" s="670"/>
      <c r="D109" s="670"/>
      <c r="E109" s="670"/>
      <c r="F109" s="670"/>
      <c r="G109" s="670"/>
      <c r="H109" s="670"/>
    </row>
    <row r="110" spans="2:8" ht="15">
      <c r="B110" s="670"/>
      <c r="C110" s="670"/>
      <c r="D110" s="670"/>
      <c r="E110" s="670"/>
      <c r="F110" s="670"/>
      <c r="G110" s="670"/>
      <c r="H110" s="670"/>
    </row>
    <row r="111" spans="2:8" ht="15">
      <c r="B111" s="670"/>
      <c r="C111" s="670"/>
      <c r="D111" s="670"/>
      <c r="E111" s="670"/>
      <c r="F111" s="670"/>
      <c r="G111" s="670"/>
      <c r="H111" s="670"/>
    </row>
    <row r="112" spans="2:8" ht="15">
      <c r="B112" s="670"/>
      <c r="C112" s="670"/>
      <c r="D112" s="670"/>
      <c r="E112" s="670"/>
      <c r="F112" s="670"/>
      <c r="G112" s="670"/>
      <c r="H112" s="670"/>
    </row>
    <row r="113" spans="2:8" ht="15">
      <c r="B113" s="670"/>
      <c r="C113" s="670"/>
      <c r="D113" s="670"/>
      <c r="E113" s="670"/>
      <c r="F113" s="670"/>
      <c r="G113" s="670"/>
      <c r="H113" s="670"/>
    </row>
    <row r="114" spans="2:8" ht="15">
      <c r="B114" s="670"/>
      <c r="C114" s="670"/>
      <c r="D114" s="670"/>
      <c r="E114" s="670"/>
      <c r="F114" s="670"/>
      <c r="G114" s="670"/>
      <c r="H114" s="670"/>
    </row>
    <row r="115" spans="2:8" ht="15">
      <c r="B115" s="670"/>
      <c r="C115" s="670"/>
      <c r="D115" s="670"/>
      <c r="E115" s="670"/>
      <c r="F115" s="670"/>
      <c r="G115" s="670"/>
      <c r="H115" s="670"/>
    </row>
    <row r="116" spans="2:8" ht="15">
      <c r="B116" s="670"/>
      <c r="C116" s="670"/>
      <c r="D116" s="670"/>
      <c r="E116" s="670"/>
      <c r="F116" s="670"/>
      <c r="G116" s="670"/>
      <c r="H116" s="670"/>
    </row>
    <row r="117" spans="2:8" ht="15">
      <c r="B117" s="670"/>
      <c r="C117" s="670"/>
      <c r="D117" s="670"/>
      <c r="E117" s="670"/>
      <c r="F117" s="670"/>
      <c r="G117" s="670"/>
      <c r="H117" s="670"/>
    </row>
    <row r="118" spans="2:8" ht="15">
      <c r="B118" s="670"/>
      <c r="C118" s="670"/>
      <c r="D118" s="670"/>
      <c r="E118" s="670"/>
      <c r="F118" s="670"/>
      <c r="G118" s="670"/>
      <c r="H118" s="670"/>
    </row>
    <row r="119" spans="2:8" ht="15">
      <c r="B119" s="670"/>
      <c r="C119" s="670"/>
      <c r="D119" s="670"/>
      <c r="E119" s="670"/>
      <c r="F119" s="670"/>
      <c r="G119" s="670"/>
      <c r="H119" s="670"/>
    </row>
    <row r="120" spans="2:8" ht="15">
      <c r="B120" s="670"/>
      <c r="C120" s="670"/>
      <c r="D120" s="670"/>
      <c r="E120" s="670"/>
      <c r="F120" s="670"/>
      <c r="G120" s="670"/>
      <c r="H120" s="670"/>
    </row>
    <row r="121" spans="2:8" ht="15">
      <c r="B121" s="670"/>
      <c r="C121" s="670"/>
      <c r="D121" s="670"/>
      <c r="E121" s="670"/>
      <c r="F121" s="670"/>
      <c r="G121" s="670"/>
      <c r="H121" s="670"/>
    </row>
    <row r="122" spans="2:8" ht="15">
      <c r="B122" s="670"/>
      <c r="C122" s="670"/>
      <c r="D122" s="670"/>
      <c r="E122" s="670"/>
      <c r="F122" s="670"/>
      <c r="G122" s="670"/>
      <c r="H122" s="670"/>
    </row>
    <row r="123" spans="2:8" ht="15">
      <c r="B123" s="670"/>
      <c r="C123" s="670"/>
      <c r="D123" s="670"/>
      <c r="E123" s="670"/>
      <c r="F123" s="670"/>
      <c r="G123" s="670"/>
      <c r="H123" s="670"/>
    </row>
  </sheetData>
  <mergeCells count="5">
    <mergeCell ref="C62:H62"/>
    <mergeCell ref="C4:H4"/>
    <mergeCell ref="C59:H59"/>
    <mergeCell ref="C60:H60"/>
    <mergeCell ref="C61:H61"/>
  </mergeCells>
  <conditionalFormatting sqref="D63:D123 C43:H55 D8:D9 D56:D58">
    <cfRule type="duplicateValues" dxfId="0" priority="4"/>
  </conditionalFormatting>
  <printOptions horizontalCentered="1"/>
  <pageMargins left="0.23622047244094491" right="0.23622047244094491" top="0.70866141732283472" bottom="0.23622047244094491" header="0.31496062992125984" footer="0.31496062992125984"/>
  <pageSetup paperSize="5" scale="7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3:I69"/>
  <sheetViews>
    <sheetView workbookViewId="0">
      <selection activeCell="N57" sqref="N57"/>
    </sheetView>
  </sheetViews>
  <sheetFormatPr defaultRowHeight="15"/>
  <cols>
    <col min="2" max="2" width="14.28515625" customWidth="1"/>
    <col min="3" max="7" width="11" customWidth="1"/>
    <col min="9" max="9" width="9.140625" style="50"/>
  </cols>
  <sheetData>
    <row r="3" spans="1:8" ht="15.75">
      <c r="B3" s="50"/>
      <c r="C3" s="50"/>
      <c r="D3" s="50"/>
      <c r="E3" s="50"/>
      <c r="F3" s="50"/>
      <c r="G3" s="855" t="s">
        <v>625</v>
      </c>
      <c r="H3" s="50"/>
    </row>
    <row r="4" spans="1:8" ht="15.75">
      <c r="B4" s="50"/>
      <c r="C4" s="50"/>
      <c r="D4" s="50"/>
      <c r="E4" s="854"/>
      <c r="F4" s="50"/>
      <c r="G4" s="855"/>
      <c r="H4" s="50"/>
    </row>
    <row r="5" spans="1:8" ht="29.25" customHeight="1">
      <c r="B5" s="1417" t="s">
        <v>626</v>
      </c>
      <c r="C5" s="1417"/>
      <c r="D5" s="1417"/>
      <c r="E5" s="1417"/>
      <c r="F5" s="1417"/>
      <c r="G5" s="1417"/>
      <c r="H5" s="50"/>
    </row>
    <row r="6" spans="1:8" ht="15.75">
      <c r="B6" s="856"/>
      <c r="C6" s="856"/>
      <c r="D6" s="856"/>
      <c r="E6" s="856"/>
      <c r="F6" s="856"/>
      <c r="G6" s="856"/>
      <c r="H6" s="50"/>
    </row>
    <row r="7" spans="1:8" ht="15.75">
      <c r="B7" s="858" t="s">
        <v>627</v>
      </c>
      <c r="C7" s="50"/>
      <c r="D7" s="50"/>
      <c r="E7" s="50"/>
      <c r="F7" s="858" t="s">
        <v>1311</v>
      </c>
      <c r="G7" s="50"/>
      <c r="H7" s="50"/>
    </row>
    <row r="8" spans="1:8" ht="15.75">
      <c r="B8" s="857" t="s">
        <v>628</v>
      </c>
      <c r="C8" s="50"/>
      <c r="D8" s="50"/>
      <c r="E8" s="50"/>
      <c r="F8" s="50"/>
      <c r="G8" s="50"/>
      <c r="H8" s="50"/>
    </row>
    <row r="9" spans="1:8">
      <c r="A9" s="50"/>
      <c r="B9" s="50"/>
      <c r="C9" s="50"/>
      <c r="D9" s="50"/>
      <c r="E9" s="50"/>
      <c r="F9" s="50"/>
      <c r="G9" s="50"/>
      <c r="H9" s="50"/>
    </row>
    <row r="10" spans="1:8" ht="31.5" customHeight="1">
      <c r="B10" s="1418" t="s">
        <v>629</v>
      </c>
      <c r="C10" s="1418"/>
      <c r="D10" s="1418"/>
      <c r="E10" s="1418"/>
      <c r="F10" s="1418"/>
      <c r="G10" s="1418"/>
      <c r="H10" s="50"/>
    </row>
    <row r="11" spans="1:8">
      <c r="B11" s="1407"/>
      <c r="C11" s="1419" t="s">
        <v>630</v>
      </c>
      <c r="D11" s="1419"/>
      <c r="E11" s="1419"/>
      <c r="F11" s="1419"/>
      <c r="G11" s="1419"/>
      <c r="H11" s="50"/>
    </row>
    <row r="12" spans="1:8">
      <c r="B12" s="1407"/>
      <c r="C12" s="869" t="s">
        <v>631</v>
      </c>
      <c r="D12" s="869" t="s">
        <v>632</v>
      </c>
      <c r="E12" s="869" t="s">
        <v>633</v>
      </c>
      <c r="F12" s="869" t="s">
        <v>634</v>
      </c>
      <c r="G12" s="869" t="s">
        <v>635</v>
      </c>
      <c r="H12" s="50"/>
    </row>
    <row r="13" spans="1:8" ht="15.75">
      <c r="B13" s="859" t="s">
        <v>636</v>
      </c>
      <c r="C13" s="629"/>
      <c r="D13" s="629"/>
      <c r="E13" s="629"/>
      <c r="F13" s="629"/>
      <c r="G13" s="629"/>
      <c r="H13" s="50"/>
    </row>
    <row r="14" spans="1:8" ht="15" customHeight="1">
      <c r="B14" s="859" t="s">
        <v>637</v>
      </c>
      <c r="C14" s="629"/>
      <c r="D14" s="629"/>
      <c r="E14" s="629"/>
      <c r="F14" s="629"/>
      <c r="G14" s="629"/>
      <c r="H14" s="50"/>
    </row>
    <row r="15" spans="1:8" ht="15" customHeight="1">
      <c r="B15" s="859" t="s">
        <v>638</v>
      </c>
      <c r="C15" s="629"/>
      <c r="D15" s="629"/>
      <c r="E15" s="629"/>
      <c r="F15" s="629"/>
      <c r="G15" s="629"/>
      <c r="H15" s="50"/>
    </row>
    <row r="16" spans="1:8" ht="15.75" customHeight="1">
      <c r="B16" s="859" t="s">
        <v>639</v>
      </c>
      <c r="C16" s="629"/>
      <c r="D16" s="629"/>
      <c r="E16" s="629"/>
      <c r="F16" s="629"/>
      <c r="G16" s="629"/>
      <c r="H16" s="50"/>
    </row>
    <row r="17" spans="1:9" ht="15" customHeight="1">
      <c r="B17" s="859" t="s">
        <v>640</v>
      </c>
      <c r="C17" s="629"/>
      <c r="D17" s="629"/>
      <c r="E17" s="629"/>
      <c r="F17" s="629"/>
      <c r="G17" s="629"/>
      <c r="H17" s="50"/>
    </row>
    <row r="18" spans="1:9" ht="15" customHeight="1">
      <c r="B18" s="859" t="s">
        <v>638</v>
      </c>
      <c r="C18" s="629"/>
      <c r="D18" s="629"/>
      <c r="E18" s="629"/>
      <c r="F18" s="629"/>
      <c r="G18" s="629"/>
      <c r="H18" s="50"/>
    </row>
    <row r="19" spans="1:9" ht="15.75" customHeight="1">
      <c r="B19" s="859" t="s">
        <v>639</v>
      </c>
      <c r="C19" s="629"/>
      <c r="D19" s="629"/>
      <c r="E19" s="629">
        <v>83</v>
      </c>
      <c r="F19" s="629">
        <v>83</v>
      </c>
      <c r="G19" s="629">
        <v>83</v>
      </c>
      <c r="H19" s="50"/>
      <c r="I19" s="628"/>
    </row>
    <row r="20" spans="1:9" ht="15" customHeight="1">
      <c r="B20" s="859" t="s">
        <v>641</v>
      </c>
      <c r="C20" s="629"/>
      <c r="D20" s="629"/>
      <c r="E20" s="629"/>
      <c r="F20" s="629"/>
      <c r="G20" s="629"/>
      <c r="H20" s="50"/>
      <c r="I20" s="628"/>
    </row>
    <row r="21" spans="1:9" ht="15" customHeight="1">
      <c r="B21" s="859" t="s">
        <v>638</v>
      </c>
      <c r="C21" s="629"/>
      <c r="D21" s="629"/>
      <c r="E21" s="629">
        <v>282.8</v>
      </c>
      <c r="F21" s="629">
        <v>282.8</v>
      </c>
      <c r="G21" s="629"/>
      <c r="H21" s="50"/>
      <c r="I21" s="628"/>
    </row>
    <row r="22" spans="1:9" ht="15.75" customHeight="1">
      <c r="B22" s="859" t="s">
        <v>639</v>
      </c>
      <c r="C22" s="629"/>
      <c r="D22" s="629"/>
      <c r="E22" s="629">
        <v>866.4</v>
      </c>
      <c r="F22" s="629">
        <v>967.4</v>
      </c>
      <c r="G22" s="629">
        <v>986.8</v>
      </c>
      <c r="H22" s="50"/>
    </row>
    <row r="23" spans="1:9" ht="15" customHeight="1">
      <c r="B23" s="859" t="s">
        <v>642</v>
      </c>
      <c r="C23" s="629"/>
      <c r="D23" s="629"/>
      <c r="E23" s="629"/>
      <c r="F23" s="629"/>
      <c r="G23" s="629"/>
      <c r="H23" s="50"/>
    </row>
    <row r="24" spans="1:9" ht="15" customHeight="1">
      <c r="B24" s="859" t="s">
        <v>638</v>
      </c>
      <c r="C24" s="629"/>
      <c r="D24" s="629"/>
      <c r="E24" s="629">
        <v>1133.02</v>
      </c>
      <c r="F24" s="629">
        <v>1133.42</v>
      </c>
      <c r="G24" s="629">
        <v>1134.76</v>
      </c>
      <c r="H24" s="50"/>
    </row>
    <row r="25" spans="1:9" ht="15.75" customHeight="1">
      <c r="B25" s="859" t="s">
        <v>639</v>
      </c>
      <c r="C25" s="629"/>
      <c r="D25" s="629"/>
      <c r="E25" s="629"/>
      <c r="F25" s="629"/>
      <c r="G25" s="629"/>
      <c r="H25" s="50"/>
    </row>
    <row r="26" spans="1:9" ht="45">
      <c r="B26" s="860" t="s">
        <v>643</v>
      </c>
      <c r="C26" s="629"/>
      <c r="D26" s="629"/>
      <c r="E26" s="629"/>
      <c r="F26" s="629"/>
      <c r="G26" s="629"/>
      <c r="H26" s="50"/>
    </row>
    <row r="27" spans="1:9" ht="30">
      <c r="B27" s="860" t="s">
        <v>644</v>
      </c>
      <c r="C27" s="629"/>
      <c r="D27" s="629"/>
      <c r="E27" s="629"/>
      <c r="F27" s="629"/>
      <c r="G27" s="629"/>
      <c r="H27" s="50"/>
    </row>
    <row r="28" spans="1:9" ht="30">
      <c r="B28" s="859" t="s">
        <v>645</v>
      </c>
      <c r="C28" s="1407"/>
      <c r="D28" s="1407"/>
      <c r="E28" s="1407"/>
      <c r="F28" s="1407"/>
      <c r="G28" s="1407"/>
      <c r="H28" s="50"/>
    </row>
    <row r="29" spans="1:9" ht="15.75" customHeight="1">
      <c r="B29" s="859" t="s">
        <v>638</v>
      </c>
      <c r="C29" s="1407"/>
      <c r="D29" s="1407"/>
      <c r="E29" s="1407"/>
      <c r="F29" s="1407"/>
      <c r="G29" s="1407"/>
      <c r="H29" s="50"/>
    </row>
    <row r="30" spans="1:9">
      <c r="A30" s="50"/>
      <c r="B30" s="50"/>
      <c r="C30" s="50"/>
      <c r="D30" s="50"/>
      <c r="E30" s="50"/>
      <c r="F30" s="50"/>
      <c r="G30" s="50"/>
      <c r="H30" s="50"/>
    </row>
    <row r="31" spans="1:9">
      <c r="A31" s="50"/>
      <c r="B31" s="50"/>
      <c r="C31" s="50"/>
      <c r="D31" s="50"/>
      <c r="E31" s="50"/>
      <c r="F31" s="50"/>
      <c r="G31" s="50"/>
      <c r="H31" s="50"/>
    </row>
    <row r="32" spans="1:9" ht="15.75">
      <c r="B32" s="1420" t="s">
        <v>646</v>
      </c>
      <c r="C32" s="1420"/>
      <c r="D32" s="1420"/>
      <c r="E32" s="1420"/>
      <c r="F32" s="1420"/>
      <c r="G32" s="1420"/>
      <c r="H32" s="1420"/>
    </row>
    <row r="33" spans="1:8">
      <c r="B33" s="1407"/>
      <c r="C33" s="861" t="s">
        <v>647</v>
      </c>
      <c r="D33" s="1419" t="s">
        <v>630</v>
      </c>
      <c r="E33" s="1419"/>
      <c r="F33" s="1419"/>
      <c r="G33" s="1419"/>
      <c r="H33" s="1419"/>
    </row>
    <row r="34" spans="1:8" ht="28.5">
      <c r="B34" s="1407"/>
      <c r="C34" s="861" t="s">
        <v>648</v>
      </c>
      <c r="D34" s="862" t="s">
        <v>631</v>
      </c>
      <c r="E34" s="862" t="s">
        <v>632</v>
      </c>
      <c r="F34" s="862" t="s">
        <v>633</v>
      </c>
      <c r="G34" s="862" t="s">
        <v>634</v>
      </c>
      <c r="H34" s="862" t="s">
        <v>635</v>
      </c>
    </row>
    <row r="35" spans="1:8" ht="15.75">
      <c r="B35" s="863" t="s">
        <v>649</v>
      </c>
      <c r="C35" s="1421" t="s">
        <v>650</v>
      </c>
      <c r="D35" s="629"/>
      <c r="E35" s="629"/>
      <c r="F35" s="629"/>
      <c r="G35" s="629"/>
      <c r="H35" s="629"/>
    </row>
    <row r="36" spans="1:8" ht="15.75">
      <c r="B36" s="859" t="s">
        <v>651</v>
      </c>
      <c r="C36" s="1421"/>
      <c r="D36" s="629"/>
      <c r="E36" s="629"/>
      <c r="F36" s="629"/>
      <c r="G36" s="629"/>
      <c r="H36" s="629"/>
    </row>
    <row r="37" spans="1:8" ht="15.75">
      <c r="B37" s="859" t="s">
        <v>652</v>
      </c>
      <c r="C37" s="1421"/>
      <c r="D37" s="629"/>
      <c r="E37" s="629"/>
      <c r="F37" s="629"/>
      <c r="G37" s="629"/>
      <c r="H37" s="629"/>
    </row>
    <row r="38" spans="1:8" ht="15.75">
      <c r="B38" s="859" t="s">
        <v>653</v>
      </c>
      <c r="C38" s="1421"/>
      <c r="D38" s="629"/>
      <c r="E38" s="629"/>
      <c r="F38" s="629">
        <v>166</v>
      </c>
      <c r="G38" s="629">
        <v>166</v>
      </c>
      <c r="H38" s="629">
        <v>166</v>
      </c>
    </row>
    <row r="39" spans="1:8" ht="15.75">
      <c r="B39" s="859" t="s">
        <v>654</v>
      </c>
      <c r="C39" s="1421"/>
      <c r="D39" s="629"/>
      <c r="E39" s="629"/>
      <c r="F39" s="629">
        <v>5530.4</v>
      </c>
      <c r="G39" s="629">
        <v>5732.2</v>
      </c>
      <c r="H39" s="629">
        <v>5771</v>
      </c>
    </row>
    <row r="40" spans="1:8">
      <c r="A40" s="50"/>
      <c r="B40" s="50"/>
      <c r="C40" s="50"/>
      <c r="D40" s="50"/>
      <c r="E40" s="50"/>
      <c r="F40" s="50"/>
      <c r="G40" s="50"/>
      <c r="H40" s="50"/>
    </row>
    <row r="41" spans="1:8" ht="15.75">
      <c r="B41" s="1422" t="s">
        <v>655</v>
      </c>
      <c r="C41" s="1422"/>
      <c r="D41" s="1422"/>
      <c r="E41" s="1422"/>
      <c r="F41" s="1422"/>
      <c r="G41" s="1422"/>
      <c r="H41" s="50"/>
    </row>
    <row r="42" spans="1:8">
      <c r="B42" s="1407"/>
      <c r="C42" s="1419" t="s">
        <v>630</v>
      </c>
      <c r="D42" s="1419"/>
      <c r="E42" s="1419"/>
      <c r="F42" s="1419"/>
      <c r="G42" s="1419"/>
      <c r="H42" s="50"/>
    </row>
    <row r="43" spans="1:8" ht="30">
      <c r="B43" s="1407"/>
      <c r="C43" s="865" t="s">
        <v>631</v>
      </c>
      <c r="D43" s="865" t="s">
        <v>632</v>
      </c>
      <c r="E43" s="865" t="s">
        <v>633</v>
      </c>
      <c r="F43" s="865" t="s">
        <v>634</v>
      </c>
      <c r="G43" s="865" t="s">
        <v>635</v>
      </c>
      <c r="H43" s="50"/>
    </row>
    <row r="44" spans="1:8" ht="15.75">
      <c r="B44" s="859" t="s">
        <v>637</v>
      </c>
      <c r="C44" s="629"/>
      <c r="D44" s="629"/>
      <c r="E44" s="629"/>
      <c r="F44" s="629"/>
      <c r="G44" s="629"/>
      <c r="H44" s="50"/>
    </row>
    <row r="45" spans="1:8" ht="15.75">
      <c r="B45" s="859" t="s">
        <v>640</v>
      </c>
      <c r="C45" s="629"/>
      <c r="D45" s="629"/>
      <c r="E45" s="629"/>
      <c r="F45" s="629"/>
      <c r="G45" s="629"/>
      <c r="H45" s="50"/>
    </row>
    <row r="46" spans="1:8" ht="15.75">
      <c r="B46" s="859" t="s">
        <v>641</v>
      </c>
      <c r="C46" s="629"/>
      <c r="D46" s="629"/>
      <c r="E46" s="629">
        <v>10</v>
      </c>
      <c r="F46" s="629">
        <v>10</v>
      </c>
      <c r="G46" s="629">
        <v>10</v>
      </c>
      <c r="H46" s="50"/>
    </row>
    <row r="47" spans="1:8" ht="16.5" customHeight="1">
      <c r="B47" s="859" t="s">
        <v>645</v>
      </c>
      <c r="C47" s="629"/>
      <c r="D47" s="629"/>
      <c r="E47" s="629">
        <v>26</v>
      </c>
      <c r="F47" s="629">
        <v>26</v>
      </c>
      <c r="G47" s="629">
        <v>26</v>
      </c>
      <c r="H47" s="50"/>
    </row>
    <row r="48" spans="1:8">
      <c r="A48" s="50"/>
      <c r="B48" s="50"/>
      <c r="C48" s="50"/>
      <c r="D48" s="50"/>
      <c r="E48" s="50"/>
      <c r="F48" s="50"/>
      <c r="G48" s="50"/>
      <c r="H48" s="50"/>
    </row>
    <row r="49" spans="1:8">
      <c r="A49" s="50"/>
      <c r="B49" s="50"/>
      <c r="C49" s="50"/>
      <c r="D49" s="50"/>
      <c r="E49" s="50"/>
      <c r="F49" s="50"/>
      <c r="G49" s="50"/>
      <c r="H49" s="50"/>
    </row>
    <row r="50" spans="1:8" ht="15.75">
      <c r="A50" s="50"/>
      <c r="B50" s="1424" t="s">
        <v>656</v>
      </c>
      <c r="C50" s="1424"/>
      <c r="D50" s="1424"/>
      <c r="E50" s="1424"/>
      <c r="F50" s="1424"/>
      <c r="G50" s="1424"/>
      <c r="H50" s="50"/>
    </row>
    <row r="51" spans="1:8">
      <c r="B51" s="1407"/>
      <c r="C51" s="1419" t="s">
        <v>630</v>
      </c>
      <c r="D51" s="1419"/>
      <c r="E51" s="1419"/>
      <c r="F51" s="1419"/>
      <c r="G51" s="1419"/>
      <c r="H51" s="50"/>
    </row>
    <row r="52" spans="1:8" ht="30">
      <c r="B52" s="1407"/>
      <c r="C52" s="865" t="s">
        <v>631</v>
      </c>
      <c r="D52" s="865" t="s">
        <v>632</v>
      </c>
      <c r="E52" s="865" t="s">
        <v>633</v>
      </c>
      <c r="F52" s="865" t="s">
        <v>634</v>
      </c>
      <c r="G52" s="865" t="s">
        <v>635</v>
      </c>
      <c r="H52" s="50"/>
    </row>
    <row r="53" spans="1:8" ht="15.75">
      <c r="B53" s="859" t="s">
        <v>636</v>
      </c>
      <c r="C53" s="629"/>
      <c r="D53" s="629"/>
      <c r="E53" s="629"/>
      <c r="F53" s="629"/>
      <c r="G53" s="629"/>
      <c r="H53" s="50"/>
    </row>
    <row r="54" spans="1:8" ht="15.75">
      <c r="B54" s="859" t="s">
        <v>637</v>
      </c>
      <c r="C54" s="629"/>
      <c r="D54" s="629"/>
      <c r="E54" s="629"/>
      <c r="F54" s="629"/>
      <c r="G54" s="629"/>
      <c r="H54" s="50"/>
    </row>
    <row r="55" spans="1:8" ht="15.75">
      <c r="B55" s="859" t="s">
        <v>640</v>
      </c>
      <c r="C55" s="629"/>
      <c r="D55" s="629"/>
      <c r="E55" s="629"/>
      <c r="F55" s="629"/>
      <c r="G55" s="629"/>
      <c r="H55" s="50"/>
    </row>
    <row r="56" spans="1:8" ht="15.75">
      <c r="B56" s="859" t="s">
        <v>641</v>
      </c>
      <c r="C56" s="629"/>
      <c r="D56" s="629"/>
      <c r="E56" s="629">
        <v>84</v>
      </c>
      <c r="F56" s="629">
        <v>88</v>
      </c>
      <c r="G56" s="629">
        <v>90</v>
      </c>
      <c r="H56" s="50"/>
    </row>
    <row r="57" spans="1:8" ht="17.25" customHeight="1">
      <c r="B57" s="859" t="s">
        <v>645</v>
      </c>
      <c r="C57" s="629"/>
      <c r="D57" s="629"/>
      <c r="E57" s="629">
        <v>517</v>
      </c>
      <c r="F57" s="629">
        <v>537</v>
      </c>
      <c r="G57" s="629">
        <v>541</v>
      </c>
      <c r="H57" s="50"/>
    </row>
    <row r="58" spans="1:8">
      <c r="A58" s="50"/>
      <c r="B58" s="50"/>
      <c r="C58" s="50"/>
      <c r="D58" s="50"/>
      <c r="E58" s="50"/>
      <c r="F58" s="50"/>
      <c r="G58" s="50"/>
      <c r="H58" s="50"/>
    </row>
    <row r="59" spans="1:8" ht="15.75">
      <c r="B59" s="1425" t="s">
        <v>657</v>
      </c>
      <c r="C59" s="1425"/>
      <c r="D59" s="1425"/>
      <c r="E59" s="1425"/>
      <c r="F59" s="1425"/>
      <c r="G59" s="1425"/>
      <c r="H59" s="50"/>
    </row>
    <row r="60" spans="1:8" ht="15.75">
      <c r="B60" s="629"/>
      <c r="C60" s="866" t="s">
        <v>3</v>
      </c>
      <c r="D60" s="866" t="s">
        <v>4</v>
      </c>
      <c r="E60" s="866" t="s">
        <v>5</v>
      </c>
      <c r="F60" s="866" t="s">
        <v>6</v>
      </c>
      <c r="G60" s="866" t="s">
        <v>0</v>
      </c>
      <c r="H60" s="50"/>
    </row>
    <row r="61" spans="1:8" ht="30">
      <c r="B61" s="859" t="s">
        <v>658</v>
      </c>
      <c r="C61" s="629"/>
      <c r="D61" s="629"/>
      <c r="E61" s="629"/>
      <c r="F61" s="629"/>
      <c r="G61" s="629"/>
      <c r="H61" s="50"/>
    </row>
    <row r="62" spans="1:8" ht="15.75">
      <c r="B62" s="859" t="s">
        <v>659</v>
      </c>
      <c r="C62" s="629"/>
      <c r="D62" s="629"/>
      <c r="E62" s="629"/>
      <c r="F62" s="629"/>
      <c r="G62" s="629"/>
      <c r="H62" s="50"/>
    </row>
    <row r="63" spans="1:8" ht="15.75">
      <c r="B63" s="859" t="s">
        <v>390</v>
      </c>
      <c r="C63" s="629"/>
      <c r="D63" s="629"/>
      <c r="E63" s="629"/>
      <c r="F63" s="629"/>
      <c r="G63" s="629"/>
      <c r="H63" s="50"/>
    </row>
    <row r="64" spans="1:8" ht="15.75">
      <c r="B64" s="859" t="s">
        <v>660</v>
      </c>
      <c r="C64" s="629"/>
      <c r="D64" s="629"/>
      <c r="E64" s="629"/>
      <c r="F64" s="629"/>
      <c r="G64" s="629"/>
      <c r="H64" s="50"/>
    </row>
    <row r="65" spans="1:8">
      <c r="A65" s="50"/>
      <c r="B65" s="50"/>
      <c r="C65" s="50"/>
      <c r="D65" s="50"/>
      <c r="E65" s="50"/>
      <c r="F65" s="50"/>
      <c r="G65" s="50"/>
      <c r="H65" s="50"/>
    </row>
    <row r="66" spans="1:8" ht="31.5" customHeight="1">
      <c r="B66" s="1425" t="s">
        <v>661</v>
      </c>
      <c r="C66" s="1425"/>
      <c r="D66" s="1425"/>
      <c r="E66" s="1425"/>
      <c r="F66" s="1425"/>
      <c r="G66" s="1425"/>
      <c r="H66" s="50"/>
    </row>
    <row r="67" spans="1:8" ht="15.75">
      <c r="B67" s="1423" t="s">
        <v>662</v>
      </c>
      <c r="C67" s="1423"/>
      <c r="D67" s="1423"/>
      <c r="E67" s="1423"/>
      <c r="F67" s="1423"/>
      <c r="G67" s="1423"/>
      <c r="H67" s="50"/>
    </row>
    <row r="68" spans="1:8" ht="30">
      <c r="B68" s="629"/>
      <c r="C68" s="867" t="s">
        <v>3</v>
      </c>
      <c r="D68" s="867" t="s">
        <v>4</v>
      </c>
      <c r="E68" s="867" t="s">
        <v>5</v>
      </c>
      <c r="F68" s="867" t="s">
        <v>6</v>
      </c>
      <c r="G68" s="868" t="s">
        <v>0</v>
      </c>
      <c r="H68" s="50"/>
    </row>
    <row r="69" spans="1:8" ht="15.75">
      <c r="B69" s="629"/>
      <c r="C69" s="629"/>
      <c r="D69" s="629"/>
      <c r="E69" s="629"/>
      <c r="F69" s="629"/>
      <c r="G69" s="629"/>
      <c r="H69" s="50"/>
    </row>
  </sheetData>
  <mergeCells count="22">
    <mergeCell ref="B41:G41"/>
    <mergeCell ref="B67:G67"/>
    <mergeCell ref="B50:G50"/>
    <mergeCell ref="B51:B52"/>
    <mergeCell ref="C51:G51"/>
    <mergeCell ref="B59:G59"/>
    <mergeCell ref="B66:G66"/>
    <mergeCell ref="B42:B43"/>
    <mergeCell ref="C42:G42"/>
    <mergeCell ref="B33:B34"/>
    <mergeCell ref="D33:H33"/>
    <mergeCell ref="C35:C39"/>
    <mergeCell ref="C28:C29"/>
    <mergeCell ref="D28:D29"/>
    <mergeCell ref="E28:E29"/>
    <mergeCell ref="F28:F29"/>
    <mergeCell ref="G28:G29"/>
    <mergeCell ref="B5:G5"/>
    <mergeCell ref="B10:G10"/>
    <mergeCell ref="B11:B12"/>
    <mergeCell ref="C11:G11"/>
    <mergeCell ref="B32:H32"/>
  </mergeCells>
  <printOptions horizontalCentered="1"/>
  <pageMargins left="0.31496062992125984" right="0.31496062992125984" top="0.15748031496062992" bottom="0.15748031496062992" header="0.31496062992125984" footer="0.31496062992125984"/>
  <pageSetup paperSize="5" scale="8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G25"/>
  <sheetViews>
    <sheetView workbookViewId="0"/>
  </sheetViews>
  <sheetFormatPr defaultRowHeight="15"/>
  <cols>
    <col min="2" max="2" width="55.7109375" bestFit="1" customWidth="1"/>
    <col min="3" max="7" width="11.42578125" customWidth="1"/>
  </cols>
  <sheetData>
    <row r="1" spans="2:7" ht="15.75">
      <c r="G1" s="294" t="s">
        <v>663</v>
      </c>
    </row>
    <row r="2" spans="2:7" ht="15.75" customHeight="1">
      <c r="B2" s="1437" t="s">
        <v>626</v>
      </c>
      <c r="C2" s="1437"/>
      <c r="D2" s="1437"/>
      <c r="E2" s="1437"/>
      <c r="F2" s="1437"/>
      <c r="G2" s="1437"/>
    </row>
    <row r="4" spans="2:7" ht="18.75">
      <c r="B4" s="870" t="s">
        <v>627</v>
      </c>
      <c r="C4" s="871" t="s">
        <v>917</v>
      </c>
    </row>
    <row r="5" spans="2:7" ht="15.75">
      <c r="B5" s="295" t="s">
        <v>628</v>
      </c>
    </row>
    <row r="6" spans="2:7" ht="15.75" thickBot="1"/>
    <row r="7" spans="2:7" ht="16.5" thickBot="1">
      <c r="B7" s="1426" t="s">
        <v>1194</v>
      </c>
      <c r="C7" s="1427"/>
      <c r="D7" s="1427"/>
      <c r="E7" s="1427"/>
      <c r="F7" s="1427"/>
      <c r="G7" s="1428"/>
    </row>
    <row r="8" spans="2:7" ht="16.5" thickBot="1">
      <c r="B8" s="1429"/>
      <c r="C8" s="1431" t="s">
        <v>630</v>
      </c>
      <c r="D8" s="1432"/>
      <c r="E8" s="1432"/>
      <c r="F8" s="1432"/>
      <c r="G8" s="1433"/>
    </row>
    <row r="9" spans="2:7" ht="16.5" thickBot="1">
      <c r="B9" s="1430"/>
      <c r="C9" s="607" t="s">
        <v>631</v>
      </c>
      <c r="D9" s="607" t="s">
        <v>632</v>
      </c>
      <c r="E9" s="607" t="s">
        <v>633</v>
      </c>
      <c r="F9" s="607" t="s">
        <v>634</v>
      </c>
      <c r="G9" s="607" t="s">
        <v>635</v>
      </c>
    </row>
    <row r="10" spans="2:7" ht="38.25" thickBot="1">
      <c r="B10" s="616" t="s">
        <v>1195</v>
      </c>
      <c r="C10" s="613">
        <v>239</v>
      </c>
      <c r="D10" s="613">
        <v>239</v>
      </c>
      <c r="E10" s="613">
        <v>485.17</v>
      </c>
      <c r="F10" s="613">
        <v>485.17</v>
      </c>
      <c r="G10" s="613">
        <v>485.17</v>
      </c>
    </row>
    <row r="11" spans="2:7" ht="38.25" thickBot="1">
      <c r="B11" s="616" t="s">
        <v>1196</v>
      </c>
      <c r="C11" s="613">
        <v>8</v>
      </c>
      <c r="D11" s="613">
        <v>8</v>
      </c>
      <c r="E11" s="613">
        <v>22</v>
      </c>
      <c r="F11" s="613">
        <v>22</v>
      </c>
      <c r="G11" s="613">
        <v>22</v>
      </c>
    </row>
    <row r="12" spans="2:7" ht="19.5" thickBot="1">
      <c r="B12" s="616" t="s">
        <v>1197</v>
      </c>
      <c r="C12" s="613">
        <v>32</v>
      </c>
      <c r="D12" s="613">
        <v>32</v>
      </c>
      <c r="E12" s="613">
        <v>33</v>
      </c>
      <c r="F12" s="613">
        <v>47</v>
      </c>
      <c r="G12" s="613">
        <v>47</v>
      </c>
    </row>
    <row r="13" spans="2:7" ht="19.5" thickBot="1">
      <c r="B13" s="616" t="s">
        <v>1198</v>
      </c>
      <c r="C13" s="613">
        <v>62</v>
      </c>
      <c r="D13" s="613">
        <v>66</v>
      </c>
      <c r="E13" s="613">
        <v>69</v>
      </c>
      <c r="F13" s="613">
        <v>69</v>
      </c>
      <c r="G13" s="613">
        <v>74</v>
      </c>
    </row>
    <row r="14" spans="2:7" ht="38.25" thickBot="1">
      <c r="B14" s="616" t="s">
        <v>1199</v>
      </c>
      <c r="C14" s="613">
        <v>59</v>
      </c>
      <c r="D14" s="613">
        <v>59</v>
      </c>
      <c r="E14" s="613">
        <v>73</v>
      </c>
      <c r="F14" s="613">
        <v>73</v>
      </c>
      <c r="G14" s="613">
        <v>73</v>
      </c>
    </row>
    <row r="16" spans="2:7" ht="15.75" thickBot="1"/>
    <row r="17" spans="2:7" ht="16.5" thickBot="1">
      <c r="B17" s="1434" t="s">
        <v>1200</v>
      </c>
      <c r="C17" s="1435"/>
      <c r="D17" s="1435"/>
      <c r="E17" s="1435"/>
      <c r="F17" s="1435"/>
      <c r="G17" s="1436"/>
    </row>
    <row r="18" spans="2:7" ht="16.5" thickBot="1">
      <c r="B18" s="606"/>
      <c r="C18" s="613" t="s">
        <v>631</v>
      </c>
      <c r="D18" s="613" t="s">
        <v>632</v>
      </c>
      <c r="E18" s="613" t="s">
        <v>633</v>
      </c>
      <c r="F18" s="613" t="s">
        <v>634</v>
      </c>
      <c r="G18" s="613" t="s">
        <v>635</v>
      </c>
    </row>
    <row r="19" spans="2:7" ht="16.5" thickBot="1">
      <c r="B19" s="606" t="s">
        <v>664</v>
      </c>
      <c r="C19" s="613" t="s">
        <v>1201</v>
      </c>
      <c r="D19" s="613" t="s">
        <v>1202</v>
      </c>
      <c r="E19" s="613" t="s">
        <v>1203</v>
      </c>
      <c r="F19" s="613" t="s">
        <v>1204</v>
      </c>
      <c r="G19" s="613" t="s">
        <v>1205</v>
      </c>
    </row>
    <row r="20" spans="2:7" ht="16.5" thickBot="1">
      <c r="B20" s="606" t="s">
        <v>665</v>
      </c>
      <c r="C20" s="613" t="s">
        <v>1045</v>
      </c>
      <c r="D20" s="613" t="s">
        <v>1045</v>
      </c>
      <c r="E20" s="613" t="s">
        <v>1045</v>
      </c>
      <c r="F20" s="613" t="s">
        <v>1045</v>
      </c>
      <c r="G20" s="613" t="s">
        <v>1045</v>
      </c>
    </row>
    <row r="21" spans="2:7" ht="16.5" thickBot="1">
      <c r="B21" s="606" t="s">
        <v>666</v>
      </c>
      <c r="C21" s="613" t="s">
        <v>1206</v>
      </c>
      <c r="D21" s="613" t="s">
        <v>1206</v>
      </c>
      <c r="E21" s="613" t="s">
        <v>1206</v>
      </c>
      <c r="F21" s="613" t="s">
        <v>1207</v>
      </c>
      <c r="G21" s="613"/>
    </row>
    <row r="22" spans="2:7" ht="16.5" thickBot="1">
      <c r="B22" s="606" t="s">
        <v>1208</v>
      </c>
      <c r="C22" s="613" t="s">
        <v>1209</v>
      </c>
      <c r="D22" s="613" t="s">
        <v>1209</v>
      </c>
      <c r="E22" s="613" t="s">
        <v>1209</v>
      </c>
      <c r="F22" s="613" t="s">
        <v>1210</v>
      </c>
      <c r="G22" s="613"/>
    </row>
    <row r="23" spans="2:7" ht="16.5" thickBot="1">
      <c r="B23" s="606" t="s">
        <v>1211</v>
      </c>
      <c r="C23" s="613" t="s">
        <v>1045</v>
      </c>
      <c r="D23" s="613" t="s">
        <v>1045</v>
      </c>
      <c r="E23" s="613" t="s">
        <v>1045</v>
      </c>
      <c r="F23" s="613" t="s">
        <v>1045</v>
      </c>
      <c r="G23" s="613" t="s">
        <v>1045</v>
      </c>
    </row>
    <row r="24" spans="2:7" ht="16.5" thickBot="1">
      <c r="B24" s="606" t="s">
        <v>390</v>
      </c>
      <c r="C24" s="613"/>
      <c r="D24" s="613"/>
      <c r="E24" s="613"/>
      <c r="F24" s="613"/>
      <c r="G24" s="613"/>
    </row>
    <row r="25" spans="2:7" ht="16.5" thickBot="1">
      <c r="B25" s="606" t="s">
        <v>660</v>
      </c>
      <c r="C25" s="613"/>
      <c r="D25" s="613"/>
      <c r="E25" s="613"/>
      <c r="F25" s="613"/>
      <c r="G25" s="613"/>
    </row>
  </sheetData>
  <mergeCells count="5">
    <mergeCell ref="B7:G7"/>
    <mergeCell ref="B8:B9"/>
    <mergeCell ref="C8:G8"/>
    <mergeCell ref="B17:G17"/>
    <mergeCell ref="B2:G2"/>
  </mergeCells>
  <printOptions horizontalCentered="1"/>
  <pageMargins left="0.11811023622047245" right="0.11811023622047245" top="0.35433070866141736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3:AC24"/>
  <sheetViews>
    <sheetView showGridLines="0" view="pageBreakPreview" zoomScale="86" zoomScaleSheetLayoutView="86" workbookViewId="0">
      <selection activeCell="L13" sqref="L13"/>
    </sheetView>
  </sheetViews>
  <sheetFormatPr defaultRowHeight="15"/>
  <cols>
    <col min="1" max="1" width="9.140625" style="571"/>
    <col min="2" max="2" width="5.5703125" style="570" customWidth="1"/>
    <col min="3" max="3" width="30.85546875" style="571" customWidth="1"/>
    <col min="4" max="4" width="13.140625" style="570" customWidth="1"/>
    <col min="5" max="5" width="11.5703125" style="572" customWidth="1"/>
    <col min="6" max="9" width="15.140625" style="572" customWidth="1"/>
    <col min="10" max="10" width="11.28515625" style="571" customWidth="1"/>
    <col min="11" max="14" width="15.140625" style="572" customWidth="1"/>
    <col min="15" max="15" width="13.28515625" style="571" customWidth="1"/>
    <col min="16" max="19" width="15.140625" style="572" customWidth="1"/>
    <col min="20" max="20" width="13.28515625" style="571" hidden="1" customWidth="1"/>
    <col min="21" max="24" width="15.140625" style="572" hidden="1" customWidth="1"/>
    <col min="25" max="25" width="13.28515625" style="571" hidden="1" customWidth="1"/>
    <col min="26" max="29" width="15.140625" style="572" hidden="1" customWidth="1"/>
    <col min="30" max="16384" width="9.140625" style="571"/>
  </cols>
  <sheetData>
    <row r="3" spans="2:29" ht="15.75" thickBot="1"/>
    <row r="4" spans="2:29" ht="15.75">
      <c r="B4" s="573"/>
      <c r="C4" s="574"/>
      <c r="D4" s="575"/>
      <c r="E4" s="576"/>
      <c r="F4" s="576"/>
      <c r="G4" s="576"/>
      <c r="H4" s="576"/>
      <c r="I4" s="576"/>
      <c r="J4" s="574"/>
      <c r="K4" s="576"/>
      <c r="L4" s="576"/>
      <c r="M4" s="576"/>
      <c r="N4" s="576"/>
      <c r="O4" s="1080" t="s">
        <v>1297</v>
      </c>
      <c r="P4" s="1080"/>
      <c r="Q4" s="1080"/>
      <c r="R4" s="1080"/>
      <c r="S4" s="1080"/>
      <c r="T4" s="1080"/>
      <c r="U4" s="1080"/>
      <c r="V4" s="1080"/>
      <c r="W4" s="1080"/>
      <c r="X4" s="1080"/>
      <c r="Y4" s="1080"/>
      <c r="Z4" s="1080"/>
      <c r="AA4" s="1080"/>
      <c r="AB4" s="1080"/>
      <c r="AC4" s="1081"/>
    </row>
    <row r="5" spans="2:29" ht="18.75" thickBot="1">
      <c r="B5" s="1077" t="s">
        <v>120</v>
      </c>
      <c r="C5" s="1078"/>
      <c r="D5" s="1078"/>
      <c r="E5" s="1078"/>
      <c r="F5" s="1078"/>
      <c r="G5" s="1078"/>
      <c r="H5" s="1078"/>
      <c r="I5" s="1078"/>
      <c r="J5" s="1078"/>
      <c r="K5" s="1078"/>
      <c r="L5" s="1078"/>
      <c r="M5" s="1078"/>
      <c r="N5" s="1078"/>
      <c r="O5" s="1078"/>
      <c r="P5" s="1078"/>
      <c r="Q5" s="1078"/>
      <c r="R5" s="1078"/>
      <c r="S5" s="1078"/>
      <c r="T5" s="1078"/>
      <c r="U5" s="1078"/>
      <c r="V5" s="1078"/>
      <c r="W5" s="1078"/>
      <c r="X5" s="1078"/>
      <c r="Y5" s="1078"/>
      <c r="Z5" s="1078"/>
      <c r="AA5" s="1078"/>
      <c r="AB5" s="1078"/>
      <c r="AC5" s="1079"/>
    </row>
    <row r="6" spans="2:29" s="580" customFormat="1" ht="35.25" customHeight="1" thickBot="1">
      <c r="B6" s="577" t="s">
        <v>116</v>
      </c>
      <c r="C6" s="578" t="s">
        <v>1</v>
      </c>
      <c r="D6" s="579" t="s">
        <v>2</v>
      </c>
      <c r="E6" s="1087" t="s">
        <v>3</v>
      </c>
      <c r="F6" s="1088"/>
      <c r="G6" s="1088"/>
      <c r="H6" s="1088"/>
      <c r="I6" s="1089"/>
      <c r="J6" s="1071" t="s">
        <v>4</v>
      </c>
      <c r="K6" s="1072"/>
      <c r="L6" s="1072"/>
      <c r="M6" s="1072"/>
      <c r="N6" s="1073"/>
      <c r="O6" s="1071" t="s">
        <v>5</v>
      </c>
      <c r="P6" s="1072"/>
      <c r="Q6" s="1072"/>
      <c r="R6" s="1072"/>
      <c r="S6" s="1073"/>
      <c r="T6" s="1071" t="s">
        <v>6</v>
      </c>
      <c r="U6" s="1072"/>
      <c r="V6" s="1072"/>
      <c r="W6" s="1072"/>
      <c r="X6" s="1073"/>
      <c r="Y6" s="1071" t="s">
        <v>0</v>
      </c>
      <c r="Z6" s="1072"/>
      <c r="AA6" s="1072"/>
      <c r="AB6" s="1072"/>
      <c r="AC6" s="1073"/>
    </row>
    <row r="7" spans="2:29" s="580" customFormat="1" ht="51.75" thickBot="1">
      <c r="B7" s="581"/>
      <c r="C7" s="581"/>
      <c r="D7" s="581"/>
      <c r="E7" s="581" t="s">
        <v>1093</v>
      </c>
      <c r="F7" s="582" t="s">
        <v>1088</v>
      </c>
      <c r="G7" s="583" t="s">
        <v>1089</v>
      </c>
      <c r="H7" s="583" t="s">
        <v>1090</v>
      </c>
      <c r="I7" s="584" t="s">
        <v>1091</v>
      </c>
      <c r="J7" s="581" t="s">
        <v>1093</v>
      </c>
      <c r="K7" s="582" t="s">
        <v>1088</v>
      </c>
      <c r="L7" s="583" t="s">
        <v>1089</v>
      </c>
      <c r="M7" s="583" t="s">
        <v>1090</v>
      </c>
      <c r="N7" s="584" t="s">
        <v>1091</v>
      </c>
      <c r="O7" s="581" t="s">
        <v>1093</v>
      </c>
      <c r="P7" s="582" t="s">
        <v>1088</v>
      </c>
      <c r="Q7" s="583" t="s">
        <v>1089</v>
      </c>
      <c r="R7" s="583" t="s">
        <v>1090</v>
      </c>
      <c r="S7" s="584" t="s">
        <v>1091</v>
      </c>
      <c r="T7" s="581" t="s">
        <v>1093</v>
      </c>
      <c r="U7" s="582" t="s">
        <v>1088</v>
      </c>
      <c r="V7" s="583" t="s">
        <v>1089</v>
      </c>
      <c r="W7" s="583" t="s">
        <v>1090</v>
      </c>
      <c r="X7" s="584" t="s">
        <v>1091</v>
      </c>
      <c r="Y7" s="581" t="s">
        <v>1093</v>
      </c>
      <c r="Z7" s="582" t="s">
        <v>1088</v>
      </c>
      <c r="AA7" s="583" t="s">
        <v>1089</v>
      </c>
      <c r="AB7" s="583" t="s">
        <v>1090</v>
      </c>
      <c r="AC7" s="584" t="s">
        <v>1091</v>
      </c>
    </row>
    <row r="8" spans="2:29" s="580" customFormat="1" ht="35.25" customHeight="1" thickBot="1">
      <c r="B8" s="585"/>
      <c r="C8" s="585"/>
      <c r="D8" s="585"/>
      <c r="E8" s="585">
        <v>2340</v>
      </c>
      <c r="F8" s="586">
        <v>630</v>
      </c>
      <c r="G8" s="587">
        <v>210</v>
      </c>
      <c r="H8" s="587">
        <v>500</v>
      </c>
      <c r="I8" s="588">
        <v>1000</v>
      </c>
      <c r="J8" s="585">
        <v>2340</v>
      </c>
      <c r="K8" s="586">
        <v>630</v>
      </c>
      <c r="L8" s="587">
        <v>210</v>
      </c>
      <c r="M8" s="587">
        <v>500</v>
      </c>
      <c r="N8" s="588">
        <v>1000</v>
      </c>
      <c r="O8" s="585">
        <v>2340</v>
      </c>
      <c r="P8" s="586">
        <v>630</v>
      </c>
      <c r="Q8" s="587">
        <v>210</v>
      </c>
      <c r="R8" s="587">
        <v>500</v>
      </c>
      <c r="S8" s="588">
        <v>1000</v>
      </c>
      <c r="T8" s="585">
        <v>2340</v>
      </c>
      <c r="U8" s="586">
        <v>630</v>
      </c>
      <c r="V8" s="587">
        <v>210</v>
      </c>
      <c r="W8" s="587">
        <v>500</v>
      </c>
      <c r="X8" s="588">
        <v>1000</v>
      </c>
      <c r="Y8" s="585">
        <v>2340</v>
      </c>
      <c r="Z8" s="586">
        <v>630</v>
      </c>
      <c r="AA8" s="587">
        <v>210</v>
      </c>
      <c r="AB8" s="587">
        <v>500</v>
      </c>
      <c r="AC8" s="588">
        <v>1000</v>
      </c>
    </row>
    <row r="9" spans="2:29" s="589" customFormat="1" ht="21.75" customHeight="1">
      <c r="B9" s="703">
        <v>8</v>
      </c>
      <c r="C9" s="600" t="s">
        <v>999</v>
      </c>
      <c r="D9" s="601"/>
      <c r="E9" s="602"/>
      <c r="F9" s="602"/>
      <c r="G9" s="602"/>
      <c r="H9" s="602"/>
      <c r="I9" s="602"/>
      <c r="J9" s="602"/>
      <c r="K9" s="602"/>
      <c r="L9" s="602"/>
      <c r="M9" s="602"/>
      <c r="N9" s="602"/>
      <c r="O9" s="602"/>
      <c r="P9" s="602"/>
      <c r="Q9" s="602"/>
      <c r="R9" s="602"/>
      <c r="S9" s="602"/>
      <c r="T9" s="602"/>
      <c r="U9" s="602"/>
      <c r="V9" s="602"/>
      <c r="W9" s="602"/>
      <c r="X9" s="602"/>
      <c r="Y9" s="602"/>
      <c r="Z9" s="602"/>
      <c r="AA9" s="602"/>
      <c r="AB9" s="602"/>
      <c r="AC9" s="704"/>
    </row>
    <row r="10" spans="2:29" s="591" customFormat="1">
      <c r="B10" s="705">
        <v>8.1</v>
      </c>
      <c r="C10" s="598" t="s">
        <v>1000</v>
      </c>
      <c r="D10" s="596" t="s">
        <v>1001</v>
      </c>
      <c r="E10" s="597"/>
      <c r="F10" s="597"/>
      <c r="G10" s="597"/>
      <c r="H10" s="597"/>
      <c r="I10" s="597"/>
      <c r="J10" s="597"/>
      <c r="K10" s="597"/>
      <c r="L10" s="597"/>
      <c r="M10" s="597"/>
      <c r="N10" s="597"/>
      <c r="O10" s="597"/>
      <c r="P10" s="597"/>
      <c r="Q10" s="597"/>
      <c r="R10" s="597"/>
      <c r="S10" s="597"/>
      <c r="T10" s="597"/>
      <c r="U10" s="597"/>
      <c r="V10" s="597"/>
      <c r="W10" s="597"/>
      <c r="X10" s="597"/>
      <c r="Y10" s="597"/>
      <c r="Z10" s="597"/>
      <c r="AA10" s="597"/>
      <c r="AB10" s="597"/>
      <c r="AC10" s="706"/>
    </row>
    <row r="11" spans="2:29" s="591" customFormat="1">
      <c r="B11" s="705" t="s">
        <v>16</v>
      </c>
      <c r="C11" s="622" t="s">
        <v>1009</v>
      </c>
      <c r="D11" s="595" t="s">
        <v>13</v>
      </c>
      <c r="E11" s="595">
        <v>5600000</v>
      </c>
      <c r="F11" s="599">
        <f>E11/$E$8*$F$8</f>
        <v>1507692.3076923077</v>
      </c>
      <c r="G11" s="599">
        <f>E11/$E$8*$G$8</f>
        <v>502564.10256410256</v>
      </c>
      <c r="H11" s="599">
        <f>E11/$E$8*$H$8</f>
        <v>1196581.1965811965</v>
      </c>
      <c r="I11" s="599">
        <f>E11/$E$8*$I$8</f>
        <v>2393162.393162393</v>
      </c>
      <c r="J11" s="595">
        <v>5600000</v>
      </c>
      <c r="K11" s="599">
        <f>J11/$E$8*$F$8</f>
        <v>1507692.3076923077</v>
      </c>
      <c r="L11" s="599">
        <f>J11/$E$8*$G$8</f>
        <v>502564.10256410256</v>
      </c>
      <c r="M11" s="599">
        <f>J11/$E$8*$H$8</f>
        <v>1196581.1965811965</v>
      </c>
      <c r="N11" s="599">
        <f>J11/$E$8*$I$8</f>
        <v>2393162.393162393</v>
      </c>
      <c r="O11" s="595">
        <v>5600000</v>
      </c>
      <c r="P11" s="599">
        <f>O11/$E$8*$F$8</f>
        <v>1507692.3076923077</v>
      </c>
      <c r="Q11" s="599">
        <f>O11/$E$8*$G$8</f>
        <v>502564.10256410256</v>
      </c>
      <c r="R11" s="599">
        <f>O11/$E$8*$H$8</f>
        <v>1196581.1965811965</v>
      </c>
      <c r="S11" s="599">
        <f>O11/$E$8*$I$8</f>
        <v>2393162.393162393</v>
      </c>
      <c r="T11" s="595">
        <v>5600000</v>
      </c>
      <c r="U11" s="599">
        <f>T11/$E$8*$F$8</f>
        <v>1507692.3076923077</v>
      </c>
      <c r="V11" s="599">
        <f>T11/$E$8*$G$8</f>
        <v>502564.10256410256</v>
      </c>
      <c r="W11" s="599">
        <f>T11/$E$8*$H$8</f>
        <v>1196581.1965811965</v>
      </c>
      <c r="X11" s="599">
        <f>T11/$E$8*$I$8</f>
        <v>2393162.393162393</v>
      </c>
      <c r="Y11" s="595">
        <v>5600000</v>
      </c>
      <c r="Z11" s="599">
        <f>Y11/$E$8*$F$8</f>
        <v>1507692.3076923077</v>
      </c>
      <c r="AA11" s="599">
        <f>Y11/$E$8*$G$8</f>
        <v>502564.10256410256</v>
      </c>
      <c r="AB11" s="599">
        <f>Y11/$E$8*$H$8</f>
        <v>1196581.1965811965</v>
      </c>
      <c r="AC11" s="707">
        <f>Y11/$E$8*$I$8</f>
        <v>2393162.393162393</v>
      </c>
    </row>
    <row r="12" spans="2:29" s="591" customFormat="1">
      <c r="B12" s="705" t="s">
        <v>24</v>
      </c>
      <c r="C12" s="622" t="s">
        <v>19</v>
      </c>
      <c r="D12" s="621"/>
      <c r="E12" s="1067" t="s">
        <v>1014</v>
      </c>
      <c r="F12" s="1068"/>
      <c r="G12" s="1068"/>
      <c r="H12" s="1068"/>
      <c r="I12" s="1070"/>
      <c r="J12" s="1067" t="s">
        <v>1014</v>
      </c>
      <c r="K12" s="1068"/>
      <c r="L12" s="1068"/>
      <c r="M12" s="1068"/>
      <c r="N12" s="1070"/>
      <c r="O12" s="1067" t="s">
        <v>1014</v>
      </c>
      <c r="P12" s="1068"/>
      <c r="Q12" s="1068"/>
      <c r="R12" s="1068"/>
      <c r="S12" s="1070"/>
      <c r="T12" s="1067" t="s">
        <v>1014</v>
      </c>
      <c r="U12" s="1068"/>
      <c r="V12" s="1068"/>
      <c r="W12" s="1068"/>
      <c r="X12" s="1070"/>
      <c r="Y12" s="1067" t="s">
        <v>1014</v>
      </c>
      <c r="Z12" s="1068"/>
      <c r="AA12" s="1068"/>
      <c r="AB12" s="1068"/>
      <c r="AC12" s="1070"/>
    </row>
    <row r="13" spans="2:29" s="591" customFormat="1" ht="30">
      <c r="B13" s="705" t="s">
        <v>1018</v>
      </c>
      <c r="C13" s="622" t="s">
        <v>23</v>
      </c>
      <c r="D13" s="621"/>
      <c r="E13" s="621">
        <v>273194.67200000002</v>
      </c>
      <c r="F13" s="593">
        <f>E13/$E$8*$F$8</f>
        <v>73552.411692307694</v>
      </c>
      <c r="G13" s="593">
        <f>E13/$E$8*$G$8</f>
        <v>24517.470564102568</v>
      </c>
      <c r="H13" s="593">
        <f>E13/$E$8*$H$8</f>
        <v>58374.929914529923</v>
      </c>
      <c r="I13" s="593">
        <f>E13/$E$8*$I$8</f>
        <v>116749.85982905985</v>
      </c>
      <c r="J13" s="621">
        <v>365767.663</v>
      </c>
      <c r="K13" s="593">
        <f>J13/$E$8*$F$8</f>
        <v>98475.90926923076</v>
      </c>
      <c r="L13" s="593">
        <f>J13/$E$8*$G$8</f>
        <v>32825.303089743589</v>
      </c>
      <c r="M13" s="593">
        <f>J13/$E$8*$H$8</f>
        <v>78155.483547008538</v>
      </c>
      <c r="N13" s="593">
        <f>J13/$E$8*$I$8</f>
        <v>156310.96709401708</v>
      </c>
      <c r="O13" s="621">
        <v>293477.20699999999</v>
      </c>
      <c r="P13" s="593">
        <f>O13/$E$8*$F$8</f>
        <v>79013.09419230769</v>
      </c>
      <c r="Q13" s="593">
        <f>O13/$E$8*$G$8</f>
        <v>26337.698064102562</v>
      </c>
      <c r="R13" s="593">
        <f>O13/$E$8*$H$8</f>
        <v>62708.804914529916</v>
      </c>
      <c r="S13" s="593">
        <f>O13/$E$8*$I$8</f>
        <v>125417.60982905983</v>
      </c>
      <c r="T13" s="621">
        <v>647379.56799999997</v>
      </c>
      <c r="U13" s="593">
        <f>T13/$E$8*$F$8</f>
        <v>174294.49907692306</v>
      </c>
      <c r="V13" s="593">
        <f>T13/$E$8*$G$8</f>
        <v>58098.166358974348</v>
      </c>
      <c r="W13" s="593">
        <f>T13/$E$8*$H$8</f>
        <v>138328.96752136751</v>
      </c>
      <c r="X13" s="593">
        <f>T13/$E$8*$I$8</f>
        <v>276657.93504273501</v>
      </c>
      <c r="Y13" s="621">
        <v>599071.02399999998</v>
      </c>
      <c r="Z13" s="593">
        <f>Y13/$E$8*$F$8</f>
        <v>161288.35261538462</v>
      </c>
      <c r="AA13" s="593">
        <f>Y13/$E$8*$G$8</f>
        <v>53762.784205128206</v>
      </c>
      <c r="AB13" s="593">
        <f>Y13/$E$8*$H$8</f>
        <v>128006.62905982907</v>
      </c>
      <c r="AC13" s="708">
        <f>Y13/$E$8*$I$8</f>
        <v>256013.25811965813</v>
      </c>
    </row>
    <row r="14" spans="2:29" s="591" customFormat="1" ht="30">
      <c r="B14" s="705" t="s">
        <v>1019</v>
      </c>
      <c r="C14" s="622" t="s">
        <v>1020</v>
      </c>
      <c r="D14" s="621"/>
      <c r="E14" s="621">
        <v>10790.879000000001</v>
      </c>
      <c r="F14" s="593">
        <f t="shared" ref="F14:F24" si="0">E14/$E$8*$F$8</f>
        <v>2905.2366538461538</v>
      </c>
      <c r="G14" s="593">
        <f t="shared" ref="G14:G15" si="1">E14/$E$8*$G$8</f>
        <v>968.41221794871797</v>
      </c>
      <c r="H14" s="593">
        <f t="shared" ref="H14:H15" si="2">E14/$E$8*$H$8</f>
        <v>2305.7433760683762</v>
      </c>
      <c r="I14" s="593">
        <f t="shared" ref="I14:I15" si="3">E14/$E$8*$I$8</f>
        <v>4611.4867521367523</v>
      </c>
      <c r="J14" s="621">
        <v>63623.608</v>
      </c>
      <c r="K14" s="593">
        <f t="shared" ref="K14:K24" si="4">J14/$E$8*$F$8</f>
        <v>17129.432923076925</v>
      </c>
      <c r="L14" s="593">
        <f t="shared" ref="L14:L15" si="5">J14/$E$8*$G$8</f>
        <v>5709.8109743589748</v>
      </c>
      <c r="M14" s="593">
        <f t="shared" ref="M14:M15" si="6">J14/$E$8*$H$8</f>
        <v>13594.788034188035</v>
      </c>
      <c r="N14" s="593">
        <f t="shared" ref="N14:N15" si="7">J14/$E$8*$I$8</f>
        <v>27189.576068376071</v>
      </c>
      <c r="O14" s="621">
        <v>57658.330999999998</v>
      </c>
      <c r="P14" s="593">
        <f t="shared" ref="P14:P24" si="8">O14/$E$8*$F$8</f>
        <v>15523.396807692308</v>
      </c>
      <c r="Q14" s="593">
        <f t="shared" ref="Q14:Q15" si="9">O14/$E$8*$G$8</f>
        <v>5174.4656025641025</v>
      </c>
      <c r="R14" s="593">
        <f t="shared" ref="R14:R15" si="10">O14/$E$8*$H$8</f>
        <v>12320.156196581196</v>
      </c>
      <c r="S14" s="593">
        <f t="shared" ref="S14:S15" si="11">O14/$E$8*$I$8</f>
        <v>24640.312393162392</v>
      </c>
      <c r="T14" s="621">
        <v>65807.625</v>
      </c>
      <c r="U14" s="593">
        <f t="shared" ref="U14:U24" si="12">T14/$E$8*$F$8</f>
        <v>17717.4375</v>
      </c>
      <c r="V14" s="593">
        <f t="shared" ref="V14:V15" si="13">T14/$E$8*$G$8</f>
        <v>5905.8125</v>
      </c>
      <c r="W14" s="593">
        <f t="shared" ref="W14:W15" si="14">T14/$E$8*$H$8</f>
        <v>14061.458333333332</v>
      </c>
      <c r="X14" s="593">
        <f t="shared" ref="X14:X15" si="15">T14/$E$8*$I$8</f>
        <v>28122.916666666664</v>
      </c>
      <c r="Y14" s="621">
        <v>233557.05100000001</v>
      </c>
      <c r="Z14" s="593">
        <f t="shared" ref="Z14:Z24" si="16">Y14/$E$8*$F$8</f>
        <v>62880.744500000001</v>
      </c>
      <c r="AA14" s="593">
        <f t="shared" ref="AA14:AA15" si="17">Y14/$E$8*$G$8</f>
        <v>20960.248166666668</v>
      </c>
      <c r="AB14" s="593">
        <f t="shared" ref="AB14:AB15" si="18">Y14/$E$8*$H$8</f>
        <v>49905.352777777778</v>
      </c>
      <c r="AC14" s="708">
        <f t="shared" ref="AC14:AC15" si="19">Y14/$E$8*$I$8</f>
        <v>99810.705555555556</v>
      </c>
    </row>
    <row r="15" spans="2:29" s="591" customFormat="1" ht="30">
      <c r="B15" s="705" t="s">
        <v>1021</v>
      </c>
      <c r="C15" s="622" t="s">
        <v>1022</v>
      </c>
      <c r="D15" s="621" t="s">
        <v>1023</v>
      </c>
      <c r="E15" s="621">
        <v>89351.780083333331</v>
      </c>
      <c r="F15" s="593">
        <f t="shared" si="0"/>
        <v>24056.248483974356</v>
      </c>
      <c r="G15" s="593">
        <f t="shared" si="1"/>
        <v>8018.7494946581191</v>
      </c>
      <c r="H15" s="593">
        <f t="shared" si="2"/>
        <v>19092.260701566949</v>
      </c>
      <c r="I15" s="593">
        <f t="shared" si="3"/>
        <v>38184.521403133898</v>
      </c>
      <c r="J15" s="621">
        <v>195332.52125000002</v>
      </c>
      <c r="K15" s="593">
        <f t="shared" si="4"/>
        <v>52589.524951923078</v>
      </c>
      <c r="L15" s="593">
        <f t="shared" si="5"/>
        <v>17529.841650641025</v>
      </c>
      <c r="M15" s="593">
        <f t="shared" si="6"/>
        <v>41737.718215811969</v>
      </c>
      <c r="N15" s="593">
        <f t="shared" si="7"/>
        <v>83475.436431623937</v>
      </c>
      <c r="O15" s="621">
        <v>143896.89591666669</v>
      </c>
      <c r="P15" s="593">
        <f t="shared" si="8"/>
        <v>38741.471977564113</v>
      </c>
      <c r="Q15" s="593">
        <f t="shared" si="9"/>
        <v>12913.823992521369</v>
      </c>
      <c r="R15" s="593">
        <f t="shared" si="10"/>
        <v>30747.199982193739</v>
      </c>
      <c r="S15" s="593">
        <f t="shared" si="11"/>
        <v>61494.399964387478</v>
      </c>
      <c r="T15" s="621">
        <v>242986.60076562501</v>
      </c>
      <c r="U15" s="593">
        <f t="shared" si="12"/>
        <v>65419.469436899039</v>
      </c>
      <c r="V15" s="593">
        <f t="shared" si="13"/>
        <v>21806.489812299682</v>
      </c>
      <c r="W15" s="593">
        <f t="shared" si="14"/>
        <v>51920.213838808762</v>
      </c>
      <c r="X15" s="593">
        <f t="shared" si="15"/>
        <v>103840.42767761752</v>
      </c>
      <c r="Y15" s="621">
        <v>354717.56278857868</v>
      </c>
      <c r="Z15" s="593">
        <f t="shared" si="16"/>
        <v>95500.88228923273</v>
      </c>
      <c r="AA15" s="593">
        <f t="shared" si="17"/>
        <v>31833.627429744243</v>
      </c>
      <c r="AB15" s="593">
        <f t="shared" si="18"/>
        <v>75794.351023200579</v>
      </c>
      <c r="AC15" s="708">
        <f t="shared" si="19"/>
        <v>151588.70204640116</v>
      </c>
    </row>
    <row r="16" spans="2:29" s="591" customFormat="1">
      <c r="B16" s="705">
        <v>8.1999999999999993</v>
      </c>
      <c r="C16" s="590" t="s">
        <v>1024</v>
      </c>
      <c r="D16" s="1084"/>
      <c r="E16" s="1084"/>
      <c r="F16" s="1084"/>
      <c r="G16" s="1084"/>
      <c r="H16" s="1084"/>
      <c r="I16" s="1084"/>
      <c r="J16" s="1084"/>
      <c r="K16" s="1084"/>
      <c r="L16" s="1084"/>
      <c r="M16" s="1084"/>
      <c r="N16" s="1084"/>
      <c r="O16" s="1084"/>
      <c r="P16" s="1084"/>
      <c r="Q16" s="1084"/>
      <c r="R16" s="1084"/>
      <c r="S16" s="1084"/>
      <c r="T16" s="1084"/>
      <c r="U16" s="1084"/>
      <c r="V16" s="1084"/>
      <c r="W16" s="1084"/>
      <c r="X16" s="1084"/>
      <c r="Y16" s="1084"/>
      <c r="Z16" s="594"/>
      <c r="AA16" s="594"/>
      <c r="AB16" s="594"/>
      <c r="AC16" s="709"/>
    </row>
    <row r="17" spans="2:29" s="591" customFormat="1">
      <c r="B17" s="1085" t="s">
        <v>26</v>
      </c>
      <c r="C17" s="1086" t="s">
        <v>1025</v>
      </c>
      <c r="D17" s="621" t="s">
        <v>1026</v>
      </c>
      <c r="E17" s="592">
        <v>13326.76</v>
      </c>
      <c r="F17" s="593">
        <f t="shared" si="0"/>
        <v>3587.9738461538464</v>
      </c>
      <c r="G17" s="593">
        <f t="shared" ref="G17:G24" si="20">E17/$E$8*$G$8</f>
        <v>1195.991282051282</v>
      </c>
      <c r="H17" s="593">
        <f t="shared" ref="H17:H24" si="21">E17/$E$8*$H$8</f>
        <v>2847.598290598291</v>
      </c>
      <c r="I17" s="593">
        <f t="shared" ref="I17:I24" si="22">E17/$E$8*$I$8</f>
        <v>5695.196581196582</v>
      </c>
      <c r="J17" s="592">
        <v>5431.34</v>
      </c>
      <c r="K17" s="593">
        <f t="shared" si="4"/>
        <v>1462.2838461538463</v>
      </c>
      <c r="L17" s="593">
        <f t="shared" ref="L17:L18" si="23">J17/$E$8*$G$8</f>
        <v>487.42794871794871</v>
      </c>
      <c r="M17" s="593">
        <f t="shared" ref="M17:M18" si="24">J17/$E$8*$H$8</f>
        <v>1160.5427350427351</v>
      </c>
      <c r="N17" s="593">
        <f t="shared" ref="N17:N18" si="25">J17/$E$8*$I$8</f>
        <v>2321.0854700854702</v>
      </c>
      <c r="O17" s="1067" t="s">
        <v>930</v>
      </c>
      <c r="P17" s="1068"/>
      <c r="Q17" s="1068"/>
      <c r="R17" s="1068"/>
      <c r="S17" s="1069"/>
      <c r="T17" s="1067" t="s">
        <v>930</v>
      </c>
      <c r="U17" s="1068"/>
      <c r="V17" s="1068"/>
      <c r="W17" s="1068"/>
      <c r="X17" s="1069"/>
      <c r="Y17" s="1067" t="s">
        <v>930</v>
      </c>
      <c r="Z17" s="1068"/>
      <c r="AA17" s="1068"/>
      <c r="AB17" s="1068"/>
      <c r="AC17" s="1070"/>
    </row>
    <row r="18" spans="2:29" s="591" customFormat="1">
      <c r="B18" s="1085"/>
      <c r="C18" s="1086"/>
      <c r="D18" s="621" t="s">
        <v>1027</v>
      </c>
      <c r="E18" s="592">
        <v>4348.22</v>
      </c>
      <c r="F18" s="593">
        <f t="shared" si="0"/>
        <v>1170.6746153846154</v>
      </c>
      <c r="G18" s="593">
        <f t="shared" si="20"/>
        <v>390.22487179487183</v>
      </c>
      <c r="H18" s="593">
        <f t="shared" si="21"/>
        <v>929.10683760683764</v>
      </c>
      <c r="I18" s="593">
        <f t="shared" si="22"/>
        <v>1858.2136752136753</v>
      </c>
      <c r="J18" s="592">
        <v>6630.1</v>
      </c>
      <c r="K18" s="593">
        <f t="shared" si="4"/>
        <v>1785.0269230769234</v>
      </c>
      <c r="L18" s="593">
        <f t="shared" si="23"/>
        <v>595.00897435897446</v>
      </c>
      <c r="M18" s="593">
        <f t="shared" si="24"/>
        <v>1416.6880341880344</v>
      </c>
      <c r="N18" s="593">
        <f t="shared" si="25"/>
        <v>2833.3760683760688</v>
      </c>
      <c r="O18" s="1067" t="s">
        <v>930</v>
      </c>
      <c r="P18" s="1068"/>
      <c r="Q18" s="1068"/>
      <c r="R18" s="1068"/>
      <c r="S18" s="1069"/>
      <c r="T18" s="1067" t="s">
        <v>930</v>
      </c>
      <c r="U18" s="1068"/>
      <c r="V18" s="1068"/>
      <c r="W18" s="1068"/>
      <c r="X18" s="1069"/>
      <c r="Y18" s="1067" t="s">
        <v>930</v>
      </c>
      <c r="Z18" s="1068"/>
      <c r="AA18" s="1068"/>
      <c r="AB18" s="1068"/>
      <c r="AC18" s="1070"/>
    </row>
    <row r="19" spans="2:29" s="591" customFormat="1">
      <c r="B19" s="1085"/>
      <c r="C19" s="1086"/>
      <c r="D19" s="621" t="s">
        <v>1028</v>
      </c>
      <c r="E19" s="1074" t="s">
        <v>930</v>
      </c>
      <c r="F19" s="1075"/>
      <c r="G19" s="1075"/>
      <c r="H19" s="1075"/>
      <c r="I19" s="1076"/>
      <c r="J19" s="592">
        <v>2940.49</v>
      </c>
      <c r="K19" s="593">
        <f t="shared" si="4"/>
        <v>791.67038461538459</v>
      </c>
      <c r="L19" s="593">
        <f t="shared" ref="L19" si="26">J19/$E$8*$G$8</f>
        <v>263.89012820512818</v>
      </c>
      <c r="M19" s="593">
        <f t="shared" ref="M19" si="27">J19/$E$8*$H$8</f>
        <v>628.30982905982899</v>
      </c>
      <c r="N19" s="593">
        <f t="shared" ref="N19" si="28">J19/$E$8*$I$8</f>
        <v>1256.619658119658</v>
      </c>
      <c r="O19" s="592">
        <v>5820.3</v>
      </c>
      <c r="P19" s="593"/>
      <c r="Q19" s="593"/>
      <c r="R19" s="593"/>
      <c r="S19" s="593"/>
      <c r="T19" s="592">
        <v>5817.2</v>
      </c>
      <c r="U19" s="593">
        <f t="shared" si="12"/>
        <v>1566.1692307692308</v>
      </c>
      <c r="V19" s="593">
        <f t="shared" ref="V19" si="29">T19/$E$8*$G$8</f>
        <v>522.05641025641023</v>
      </c>
      <c r="W19" s="593">
        <f t="shared" ref="W19" si="30">T19/$E$8*$H$8</f>
        <v>1242.9914529914529</v>
      </c>
      <c r="X19" s="593">
        <f t="shared" ref="X19" si="31">T19/$E$8*$I$8</f>
        <v>2485.9829059829058</v>
      </c>
      <c r="Y19" s="592">
        <v>5878.56</v>
      </c>
      <c r="Z19" s="593">
        <f t="shared" si="16"/>
        <v>1582.689230769231</v>
      </c>
      <c r="AA19" s="593">
        <f t="shared" ref="AA19" si="32">Y19/$E$8*$G$8</f>
        <v>527.56307692307701</v>
      </c>
      <c r="AB19" s="593">
        <f t="shared" ref="AB19" si="33">Y19/$E$8*$H$8</f>
        <v>1256.1025641025642</v>
      </c>
      <c r="AC19" s="708">
        <f t="shared" ref="AC19" si="34">Y19/$E$8*$I$8</f>
        <v>2512.2051282051284</v>
      </c>
    </row>
    <row r="20" spans="2:29" s="591" customFormat="1">
      <c r="B20" s="705" t="s">
        <v>27</v>
      </c>
      <c r="C20" s="622" t="s">
        <v>28</v>
      </c>
      <c r="D20" s="621"/>
      <c r="E20" s="1067" t="s">
        <v>1029</v>
      </c>
      <c r="F20" s="1068"/>
      <c r="G20" s="1068"/>
      <c r="H20" s="1068"/>
      <c r="I20" s="1069"/>
      <c r="J20" s="1067" t="s">
        <v>1029</v>
      </c>
      <c r="K20" s="1068"/>
      <c r="L20" s="1068"/>
      <c r="M20" s="1068"/>
      <c r="N20" s="1069"/>
      <c r="O20" s="1067" t="s">
        <v>1029</v>
      </c>
      <c r="P20" s="1068"/>
      <c r="Q20" s="1068"/>
      <c r="R20" s="1068"/>
      <c r="S20" s="1069"/>
      <c r="T20" s="1067" t="s">
        <v>1029</v>
      </c>
      <c r="U20" s="1068"/>
      <c r="V20" s="1068"/>
      <c r="W20" s="1068"/>
      <c r="X20" s="1069"/>
      <c r="Y20" s="1067" t="s">
        <v>1029</v>
      </c>
      <c r="Z20" s="1068"/>
      <c r="AA20" s="1068"/>
      <c r="AB20" s="1068"/>
      <c r="AC20" s="1070"/>
    </row>
    <row r="21" spans="2:29" s="591" customFormat="1">
      <c r="B21" s="705" t="s">
        <v>30</v>
      </c>
      <c r="C21" s="622" t="s">
        <v>19</v>
      </c>
      <c r="D21" s="621"/>
      <c r="E21" s="1067" t="s">
        <v>1015</v>
      </c>
      <c r="F21" s="1068"/>
      <c r="G21" s="1068"/>
      <c r="H21" s="1068"/>
      <c r="I21" s="1069"/>
      <c r="J21" s="1067" t="s">
        <v>1015</v>
      </c>
      <c r="K21" s="1068"/>
      <c r="L21" s="1068"/>
      <c r="M21" s="1068"/>
      <c r="N21" s="1069"/>
      <c r="O21" s="1067" t="s">
        <v>1015</v>
      </c>
      <c r="P21" s="1068"/>
      <c r="Q21" s="1068"/>
      <c r="R21" s="1068"/>
      <c r="S21" s="1069"/>
      <c r="T21" s="1067" t="s">
        <v>1015</v>
      </c>
      <c r="U21" s="1068"/>
      <c r="V21" s="1068"/>
      <c r="W21" s="1068"/>
      <c r="X21" s="1069"/>
      <c r="Y21" s="1067" t="s">
        <v>1015</v>
      </c>
      <c r="Z21" s="1068"/>
      <c r="AA21" s="1068"/>
      <c r="AB21" s="1068"/>
      <c r="AC21" s="1070"/>
    </row>
    <row r="22" spans="2:29" s="591" customFormat="1" ht="30">
      <c r="B22" s="705" t="s">
        <v>32</v>
      </c>
      <c r="C22" s="622" t="s">
        <v>1035</v>
      </c>
      <c r="D22" s="1082" t="s">
        <v>1036</v>
      </c>
      <c r="E22" s="621">
        <v>10187.847</v>
      </c>
      <c r="F22" s="593">
        <f t="shared" si="0"/>
        <v>2742.8818846153845</v>
      </c>
      <c r="G22" s="593">
        <f t="shared" si="20"/>
        <v>914.29396153846153</v>
      </c>
      <c r="H22" s="593">
        <f t="shared" si="21"/>
        <v>2176.8903846153848</v>
      </c>
      <c r="I22" s="593">
        <f t="shared" si="22"/>
        <v>4353.7807692307697</v>
      </c>
      <c r="J22" s="621">
        <v>9737.84</v>
      </c>
      <c r="K22" s="593">
        <f t="shared" si="4"/>
        <v>2621.7261538461539</v>
      </c>
      <c r="L22" s="593">
        <f t="shared" ref="L22:L24" si="35">J22/$E$8*$G$8</f>
        <v>873.90871794871805</v>
      </c>
      <c r="M22" s="593">
        <f t="shared" ref="M22:M24" si="36">J22/$E$8*$H$8</f>
        <v>2080.735042735043</v>
      </c>
      <c r="N22" s="593">
        <f t="shared" ref="N22:N24" si="37">J22/$E$8*$I$8</f>
        <v>4161.4700854700859</v>
      </c>
      <c r="O22" s="621">
        <v>8342.2330000000002</v>
      </c>
      <c r="P22" s="593">
        <f t="shared" si="8"/>
        <v>2245.9858076923078</v>
      </c>
      <c r="Q22" s="593">
        <f t="shared" ref="Q22:Q24" si="38">O22/$E$8*$G$8</f>
        <v>748.66193589743591</v>
      </c>
      <c r="R22" s="593">
        <f t="shared" ref="R22:R24" si="39">O22/$E$8*$H$8</f>
        <v>1782.5284188034188</v>
      </c>
      <c r="S22" s="593">
        <f t="shared" ref="S22:S24" si="40">O22/$E$8*$I$8</f>
        <v>3565.0568376068377</v>
      </c>
      <c r="T22" s="621">
        <v>7621.8280000000004</v>
      </c>
      <c r="U22" s="593">
        <f t="shared" si="12"/>
        <v>2052.0306153846154</v>
      </c>
      <c r="V22" s="593">
        <f t="shared" ref="V22:V24" si="41">T22/$E$8*$G$8</f>
        <v>684.01020512820514</v>
      </c>
      <c r="W22" s="593">
        <f t="shared" ref="W22:W24" si="42">T22/$E$8*$H$8</f>
        <v>1628.5957264957265</v>
      </c>
      <c r="X22" s="593">
        <f t="shared" ref="X22:X24" si="43">T22/$E$8*$I$8</f>
        <v>3257.1914529914529</v>
      </c>
      <c r="Y22" s="621">
        <v>8350.3670000000002</v>
      </c>
      <c r="Z22" s="593">
        <f t="shared" si="16"/>
        <v>2248.1757307692305</v>
      </c>
      <c r="AA22" s="593">
        <f t="shared" ref="AA22:AA24" si="44">Y22/$E$8*$G$8</f>
        <v>749.39191025641026</v>
      </c>
      <c r="AB22" s="593">
        <f t="shared" ref="AB22:AB24" si="45">Y22/$E$8*$H$8</f>
        <v>1784.266452991453</v>
      </c>
      <c r="AC22" s="708">
        <f t="shared" ref="AC22:AC24" si="46">Y22/$E$8*$I$8</f>
        <v>3568.532905982906</v>
      </c>
    </row>
    <row r="23" spans="2:29" s="591" customFormat="1" ht="30">
      <c r="B23" s="705" t="s">
        <v>33</v>
      </c>
      <c r="C23" s="622" t="s">
        <v>1037</v>
      </c>
      <c r="D23" s="1082"/>
      <c r="E23" s="621">
        <v>5148.5079999999998</v>
      </c>
      <c r="F23" s="593">
        <f t="shared" si="0"/>
        <v>1386.1367692307692</v>
      </c>
      <c r="G23" s="593">
        <f t="shared" si="20"/>
        <v>462.04558974358974</v>
      </c>
      <c r="H23" s="593">
        <f t="shared" si="21"/>
        <v>1100.108547008547</v>
      </c>
      <c r="I23" s="593">
        <f t="shared" si="22"/>
        <v>2200.217094017094</v>
      </c>
      <c r="J23" s="621">
        <v>5738.5810000000001</v>
      </c>
      <c r="K23" s="593">
        <f t="shared" si="4"/>
        <v>1545.002576923077</v>
      </c>
      <c r="L23" s="593">
        <f t="shared" si="35"/>
        <v>515.00085897435895</v>
      </c>
      <c r="M23" s="593">
        <f t="shared" si="36"/>
        <v>1226.1925213675213</v>
      </c>
      <c r="N23" s="593">
        <f t="shared" si="37"/>
        <v>2452.3850427350426</v>
      </c>
      <c r="O23" s="621">
        <v>4988.68</v>
      </c>
      <c r="P23" s="593">
        <f t="shared" si="8"/>
        <v>1343.106153846154</v>
      </c>
      <c r="Q23" s="593">
        <f t="shared" si="38"/>
        <v>447.70205128205134</v>
      </c>
      <c r="R23" s="593">
        <f t="shared" si="39"/>
        <v>1065.9572649572651</v>
      </c>
      <c r="S23" s="593">
        <f t="shared" si="40"/>
        <v>2131.9145299145302</v>
      </c>
      <c r="T23" s="621">
        <v>5147.8549999999996</v>
      </c>
      <c r="U23" s="593">
        <f t="shared" si="12"/>
        <v>1385.9609615384616</v>
      </c>
      <c r="V23" s="593">
        <f t="shared" si="41"/>
        <v>461.98698717948719</v>
      </c>
      <c r="W23" s="593">
        <f t="shared" si="42"/>
        <v>1099.9690170940171</v>
      </c>
      <c r="X23" s="593">
        <f t="shared" si="43"/>
        <v>2199.9380341880342</v>
      </c>
      <c r="Y23" s="621">
        <v>4120.951</v>
      </c>
      <c r="Z23" s="593">
        <f t="shared" si="16"/>
        <v>1109.4868076923076</v>
      </c>
      <c r="AA23" s="593">
        <f t="shared" si="44"/>
        <v>369.82893589743588</v>
      </c>
      <c r="AB23" s="593">
        <f t="shared" si="45"/>
        <v>880.5450854700855</v>
      </c>
      <c r="AC23" s="708">
        <f t="shared" si="46"/>
        <v>1761.090170940171</v>
      </c>
    </row>
    <row r="24" spans="2:29" s="591" customFormat="1" ht="30.75" thickBot="1">
      <c r="B24" s="710" t="s">
        <v>34</v>
      </c>
      <c r="C24" s="711" t="s">
        <v>1038</v>
      </c>
      <c r="D24" s="1083"/>
      <c r="E24" s="712">
        <v>7633.3437500000009</v>
      </c>
      <c r="F24" s="713">
        <f t="shared" si="0"/>
        <v>2055.1310096153848</v>
      </c>
      <c r="G24" s="713">
        <f t="shared" si="20"/>
        <v>685.04366987179492</v>
      </c>
      <c r="H24" s="713">
        <f t="shared" si="21"/>
        <v>1631.0563568376072</v>
      </c>
      <c r="I24" s="713">
        <f t="shared" si="22"/>
        <v>3262.1127136752143</v>
      </c>
      <c r="J24" s="712">
        <v>7541.0985000000001</v>
      </c>
      <c r="K24" s="713">
        <f t="shared" si="4"/>
        <v>2030.29575</v>
      </c>
      <c r="L24" s="713">
        <f t="shared" si="35"/>
        <v>676.76524999999992</v>
      </c>
      <c r="M24" s="713">
        <f t="shared" si="36"/>
        <v>1611.3458333333333</v>
      </c>
      <c r="N24" s="713">
        <f t="shared" si="37"/>
        <v>3222.6916666666666</v>
      </c>
      <c r="O24" s="712">
        <v>6801.3158333333331</v>
      </c>
      <c r="P24" s="713">
        <f t="shared" si="8"/>
        <v>1831.1234935897437</v>
      </c>
      <c r="Q24" s="713">
        <f t="shared" si="38"/>
        <v>610.37449786324783</v>
      </c>
      <c r="R24" s="713">
        <f t="shared" si="39"/>
        <v>1453.2726139601141</v>
      </c>
      <c r="S24" s="713">
        <f t="shared" si="40"/>
        <v>2906.5452279202282</v>
      </c>
      <c r="T24" s="712">
        <v>6368.7297499999995</v>
      </c>
      <c r="U24" s="713">
        <f t="shared" si="12"/>
        <v>1714.6580096153846</v>
      </c>
      <c r="V24" s="713">
        <f t="shared" si="41"/>
        <v>571.55266987179482</v>
      </c>
      <c r="W24" s="713">
        <f t="shared" si="42"/>
        <v>1360.83969017094</v>
      </c>
      <c r="X24" s="713">
        <f t="shared" si="43"/>
        <v>2721.67938034188</v>
      </c>
      <c r="Y24" s="712">
        <v>6274.7612891472863</v>
      </c>
      <c r="Z24" s="713">
        <f t="shared" si="16"/>
        <v>1689.3588086165771</v>
      </c>
      <c r="AA24" s="713">
        <f t="shared" si="44"/>
        <v>563.11960287219233</v>
      </c>
      <c r="AB24" s="713">
        <f t="shared" si="45"/>
        <v>1340.7609592195056</v>
      </c>
      <c r="AC24" s="714">
        <f t="shared" si="46"/>
        <v>2681.5219184390112</v>
      </c>
    </row>
  </sheetData>
  <mergeCells count="33">
    <mergeCell ref="B5:AC5"/>
    <mergeCell ref="O4:AC4"/>
    <mergeCell ref="D22:D24"/>
    <mergeCell ref="D16:Y16"/>
    <mergeCell ref="J21:N21"/>
    <mergeCell ref="O17:S17"/>
    <mergeCell ref="O18:S18"/>
    <mergeCell ref="O20:S20"/>
    <mergeCell ref="E20:I20"/>
    <mergeCell ref="E21:I21"/>
    <mergeCell ref="J20:N20"/>
    <mergeCell ref="B17:B19"/>
    <mergeCell ref="C17:C19"/>
    <mergeCell ref="E6:I6"/>
    <mergeCell ref="E12:I12"/>
    <mergeCell ref="J6:N6"/>
    <mergeCell ref="O6:S6"/>
    <mergeCell ref="E19:I19"/>
    <mergeCell ref="T6:X6"/>
    <mergeCell ref="Y6:AC6"/>
    <mergeCell ref="J12:N12"/>
    <mergeCell ref="O12:S12"/>
    <mergeCell ref="T12:X12"/>
    <mergeCell ref="Y12:AC12"/>
    <mergeCell ref="O21:S21"/>
    <mergeCell ref="T17:X17"/>
    <mergeCell ref="T18:X18"/>
    <mergeCell ref="Y17:AC17"/>
    <mergeCell ref="Y18:AC18"/>
    <mergeCell ref="T20:X20"/>
    <mergeCell ref="T21:X21"/>
    <mergeCell ref="Y20:AC20"/>
    <mergeCell ref="Y21:AC21"/>
  </mergeCells>
  <printOptions horizontalCentered="1"/>
  <pageMargins left="0.51181102362204722" right="0.11811023622047245" top="0.55118110236220474" bottom="0.15748031496062992" header="0.11811023622047245" footer="0.11811023622047245"/>
  <pageSetup paperSize="5" scale="63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B2:E61"/>
  <sheetViews>
    <sheetView topLeftCell="A16" workbookViewId="0">
      <selection activeCell="H15" sqref="H15"/>
    </sheetView>
  </sheetViews>
  <sheetFormatPr defaultRowHeight="15"/>
  <cols>
    <col min="2" max="2" width="6.28515625" bestFit="1" customWidth="1"/>
    <col min="3" max="3" width="27.7109375" customWidth="1"/>
    <col min="4" max="4" width="10.5703125" bestFit="1" customWidth="1"/>
    <col min="5" max="5" width="10.7109375" bestFit="1" customWidth="1"/>
  </cols>
  <sheetData>
    <row r="2" spans="2:5">
      <c r="E2" s="300" t="s">
        <v>667</v>
      </c>
    </row>
    <row r="3" spans="2:5">
      <c r="B3" s="1438" t="s">
        <v>668</v>
      </c>
      <c r="C3" s="1438"/>
      <c r="D3" s="1438"/>
      <c r="E3" s="1438"/>
    </row>
    <row r="4" spans="2:5">
      <c r="B4" s="1438"/>
      <c r="C4" s="1438"/>
      <c r="D4" s="1438"/>
      <c r="E4" s="1438"/>
    </row>
    <row r="5" spans="2:5">
      <c r="B5" s="1438"/>
      <c r="C5" s="1438"/>
      <c r="D5" s="1438"/>
      <c r="E5" s="1438"/>
    </row>
    <row r="6" spans="2:5">
      <c r="B6" s="1438"/>
      <c r="C6" s="1438"/>
      <c r="D6" s="1438"/>
      <c r="E6" s="1438"/>
    </row>
    <row r="8" spans="2:5" ht="15.75" thickBot="1"/>
    <row r="9" spans="2:5" ht="16.5" thickBot="1">
      <c r="B9" s="301"/>
      <c r="C9" s="302" t="s">
        <v>669</v>
      </c>
      <c r="D9" s="303"/>
      <c r="E9" s="303"/>
    </row>
    <row r="10" spans="2:5" ht="15.75" thickBot="1">
      <c r="B10" s="299" t="s">
        <v>670</v>
      </c>
      <c r="C10" s="304" t="s">
        <v>671</v>
      </c>
      <c r="D10" s="304" t="s">
        <v>672</v>
      </c>
      <c r="E10" s="304" t="s">
        <v>673</v>
      </c>
    </row>
    <row r="11" spans="2:5" ht="16.5" thickBot="1">
      <c r="B11" s="299">
        <v>1</v>
      </c>
      <c r="C11" s="288"/>
      <c r="D11" s="288"/>
      <c r="E11" s="288"/>
    </row>
    <row r="12" spans="2:5" ht="16.5" thickBot="1">
      <c r="B12" s="299" t="s">
        <v>674</v>
      </c>
      <c r="C12" s="288"/>
      <c r="D12" s="288"/>
      <c r="E12" s="288"/>
    </row>
    <row r="13" spans="2:5" ht="16.5" thickBot="1">
      <c r="B13" s="299" t="s">
        <v>675</v>
      </c>
      <c r="C13" s="288"/>
      <c r="D13" s="288"/>
      <c r="E13" s="288"/>
    </row>
    <row r="14" spans="2:5" ht="16.5" thickBot="1">
      <c r="B14" s="289"/>
      <c r="C14" s="305" t="s">
        <v>676</v>
      </c>
      <c r="D14" s="288"/>
      <c r="E14" s="288"/>
    </row>
    <row r="15" spans="2:5" ht="15.75" thickBot="1">
      <c r="B15" s="299" t="s">
        <v>670</v>
      </c>
      <c r="C15" s="304" t="s">
        <v>671</v>
      </c>
      <c r="D15" s="304" t="s">
        <v>672</v>
      </c>
      <c r="E15" s="304" t="s">
        <v>673</v>
      </c>
    </row>
    <row r="16" spans="2:5" ht="16.5" thickBot="1">
      <c r="B16" s="299">
        <v>1</v>
      </c>
      <c r="C16" s="288"/>
      <c r="D16" s="288"/>
      <c r="E16" s="288"/>
    </row>
    <row r="17" spans="2:5" ht="16.5" thickBot="1">
      <c r="B17" s="299" t="s">
        <v>674</v>
      </c>
      <c r="C17" s="288"/>
      <c r="D17" s="288"/>
      <c r="E17" s="288"/>
    </row>
    <row r="18" spans="2:5" ht="16.5" thickBot="1">
      <c r="B18" s="299" t="s">
        <v>675</v>
      </c>
      <c r="C18" s="288"/>
      <c r="D18" s="288"/>
      <c r="E18" s="288"/>
    </row>
    <row r="19" spans="2:5" ht="16.5" thickBot="1">
      <c r="B19" s="289"/>
      <c r="C19" s="305" t="s">
        <v>677</v>
      </c>
      <c r="D19" s="288"/>
      <c r="E19" s="288"/>
    </row>
    <row r="20" spans="2:5" ht="15.75" thickBot="1">
      <c r="B20" s="299" t="s">
        <v>670</v>
      </c>
      <c r="C20" s="304" t="s">
        <v>671</v>
      </c>
      <c r="D20" s="304" t="s">
        <v>672</v>
      </c>
      <c r="E20" s="304" t="s">
        <v>673</v>
      </c>
    </row>
    <row r="21" spans="2:5" ht="16.5" thickBot="1">
      <c r="B21" s="299">
        <v>1</v>
      </c>
      <c r="C21" s="288"/>
      <c r="D21" s="288"/>
      <c r="E21" s="288"/>
    </row>
    <row r="22" spans="2:5" ht="16.5" thickBot="1">
      <c r="B22" s="299" t="s">
        <v>674</v>
      </c>
      <c r="C22" s="288"/>
      <c r="D22" s="288"/>
      <c r="E22" s="288"/>
    </row>
    <row r="23" spans="2:5" ht="16.5" thickBot="1">
      <c r="B23" s="299" t="s">
        <v>675</v>
      </c>
      <c r="C23" s="288"/>
      <c r="D23" s="288"/>
      <c r="E23" s="288"/>
    </row>
    <row r="24" spans="2:5" ht="16.5" thickBot="1">
      <c r="B24" s="289"/>
      <c r="C24" s="288"/>
      <c r="D24" s="288"/>
      <c r="E24" s="288"/>
    </row>
    <row r="25" spans="2:5" ht="16.5" thickBot="1">
      <c r="B25" s="289"/>
      <c r="C25" s="305" t="s">
        <v>678</v>
      </c>
      <c r="D25" s="288"/>
      <c r="E25" s="288"/>
    </row>
    <row r="26" spans="2:5" ht="15.75" thickBot="1">
      <c r="B26" s="299" t="s">
        <v>670</v>
      </c>
      <c r="C26" s="304" t="s">
        <v>671</v>
      </c>
      <c r="D26" s="304" t="s">
        <v>672</v>
      </c>
      <c r="E26" s="304" t="s">
        <v>673</v>
      </c>
    </row>
    <row r="27" spans="2:5" ht="16.5" thickBot="1">
      <c r="B27" s="299">
        <v>1</v>
      </c>
      <c r="C27" s="288"/>
      <c r="D27" s="288"/>
      <c r="E27" s="288"/>
    </row>
    <row r="28" spans="2:5" ht="16.5" thickBot="1">
      <c r="B28" s="299" t="s">
        <v>674</v>
      </c>
      <c r="C28" s="288"/>
      <c r="D28" s="288"/>
      <c r="E28" s="288"/>
    </row>
    <row r="29" spans="2:5" ht="16.5" thickBot="1">
      <c r="B29" s="299" t="s">
        <v>675</v>
      </c>
      <c r="C29" s="288"/>
      <c r="D29" s="288"/>
      <c r="E29" s="288"/>
    </row>
    <row r="30" spans="2:5" ht="16.5" thickBot="1">
      <c r="B30" s="289"/>
      <c r="C30" s="305" t="s">
        <v>679</v>
      </c>
      <c r="D30" s="288"/>
      <c r="E30" s="288"/>
    </row>
    <row r="31" spans="2:5" ht="15.75" thickBot="1">
      <c r="B31" s="299" t="s">
        <v>670</v>
      </c>
      <c r="C31" s="304" t="s">
        <v>680</v>
      </c>
      <c r="D31" s="304" t="s">
        <v>672</v>
      </c>
      <c r="E31" s="304" t="s">
        <v>673</v>
      </c>
    </row>
    <row r="32" spans="2:5" ht="16.5" thickBot="1">
      <c r="B32" s="299">
        <v>1</v>
      </c>
      <c r="C32" s="288"/>
      <c r="D32" s="288"/>
      <c r="E32" s="288"/>
    </row>
    <row r="33" spans="2:5" ht="16.5" thickBot="1">
      <c r="B33" s="299" t="s">
        <v>674</v>
      </c>
      <c r="C33" s="288"/>
      <c r="D33" s="288"/>
      <c r="E33" s="288"/>
    </row>
    <row r="34" spans="2:5" ht="16.5" thickBot="1">
      <c r="B34" s="299" t="s">
        <v>675</v>
      </c>
      <c r="C34" s="288"/>
      <c r="D34" s="288"/>
      <c r="E34" s="288"/>
    </row>
    <row r="35" spans="2:5" ht="16.5" thickBot="1">
      <c r="B35" s="289"/>
      <c r="C35" s="305" t="s">
        <v>681</v>
      </c>
      <c r="D35" s="288"/>
      <c r="E35" s="288"/>
    </row>
    <row r="36" spans="2:5" ht="15.75" thickBot="1">
      <c r="B36" s="299" t="s">
        <v>670</v>
      </c>
      <c r="C36" s="304" t="s">
        <v>680</v>
      </c>
      <c r="D36" s="304" t="s">
        <v>672</v>
      </c>
      <c r="E36" s="304" t="s">
        <v>673</v>
      </c>
    </row>
    <row r="37" spans="2:5" ht="16.5" thickBot="1">
      <c r="B37" s="299">
        <v>1</v>
      </c>
      <c r="C37" s="288"/>
      <c r="D37" s="288"/>
      <c r="E37" s="288"/>
    </row>
    <row r="38" spans="2:5" ht="16.5" thickBot="1">
      <c r="B38" s="299" t="s">
        <v>674</v>
      </c>
      <c r="C38" s="288"/>
      <c r="D38" s="288"/>
      <c r="E38" s="288"/>
    </row>
    <row r="39" spans="2:5" ht="16.5" thickBot="1">
      <c r="B39" s="306" t="s">
        <v>675</v>
      </c>
      <c r="C39" s="290"/>
      <c r="D39" s="290"/>
      <c r="E39" s="290"/>
    </row>
    <row r="40" spans="2:5" ht="16.5" thickBot="1">
      <c r="B40" s="298"/>
      <c r="C40" s="307" t="s">
        <v>682</v>
      </c>
      <c r="D40" s="256"/>
      <c r="E40" s="256"/>
    </row>
    <row r="41" spans="2:5" ht="15.75" thickBot="1">
      <c r="B41" s="296" t="s">
        <v>670</v>
      </c>
      <c r="C41" s="308" t="s">
        <v>680</v>
      </c>
      <c r="D41" s="308" t="s">
        <v>672</v>
      </c>
      <c r="E41" s="308" t="s">
        <v>673</v>
      </c>
    </row>
    <row r="42" spans="2:5" ht="16.5" thickBot="1">
      <c r="B42" s="296">
        <v>1</v>
      </c>
      <c r="C42" s="256"/>
      <c r="D42" s="256"/>
      <c r="E42" s="256"/>
    </row>
    <row r="43" spans="2:5" ht="16.5" thickBot="1">
      <c r="B43" s="296" t="s">
        <v>674</v>
      </c>
      <c r="C43" s="256"/>
      <c r="D43" s="256"/>
      <c r="E43" s="256"/>
    </row>
    <row r="44" spans="2:5" ht="16.5" thickBot="1">
      <c r="B44" s="296" t="s">
        <v>675</v>
      </c>
      <c r="C44" s="256"/>
      <c r="D44" s="256"/>
      <c r="E44" s="256"/>
    </row>
    <row r="45" spans="2:5" ht="16.5" thickBot="1">
      <c r="B45" s="298"/>
      <c r="C45" s="307" t="s">
        <v>683</v>
      </c>
      <c r="D45" s="256"/>
      <c r="E45" s="256"/>
    </row>
    <row r="46" spans="2:5" ht="15.75" thickBot="1">
      <c r="B46" s="296" t="s">
        <v>670</v>
      </c>
      <c r="C46" s="308" t="s">
        <v>680</v>
      </c>
      <c r="D46" s="308" t="s">
        <v>672</v>
      </c>
      <c r="E46" s="308" t="s">
        <v>673</v>
      </c>
    </row>
    <row r="47" spans="2:5" ht="16.5" thickBot="1">
      <c r="B47" s="296">
        <v>1</v>
      </c>
      <c r="C47" s="256"/>
      <c r="D47" s="256"/>
      <c r="E47" s="256"/>
    </row>
    <row r="48" spans="2:5" ht="16.5" thickBot="1">
      <c r="B48" s="296" t="s">
        <v>674</v>
      </c>
      <c r="C48" s="256"/>
      <c r="D48" s="256"/>
      <c r="E48" s="256"/>
    </row>
    <row r="49" spans="2:5" ht="16.5" thickBot="1">
      <c r="B49" s="296" t="s">
        <v>675</v>
      </c>
      <c r="C49" s="256"/>
      <c r="D49" s="256"/>
      <c r="E49" s="256"/>
    </row>
    <row r="50" spans="2:5" ht="32.25" thickBot="1">
      <c r="B50" s="298"/>
      <c r="C50" s="307" t="s">
        <v>684</v>
      </c>
      <c r="D50" s="256"/>
      <c r="E50" s="256"/>
    </row>
    <row r="51" spans="2:5" ht="15.75" thickBot="1">
      <c r="B51" s="296" t="s">
        <v>670</v>
      </c>
      <c r="C51" s="308" t="s">
        <v>680</v>
      </c>
      <c r="D51" s="308" t="s">
        <v>672</v>
      </c>
      <c r="E51" s="308" t="s">
        <v>673</v>
      </c>
    </row>
    <row r="52" spans="2:5" ht="16.5" thickBot="1">
      <c r="B52" s="296">
        <v>1</v>
      </c>
      <c r="C52" s="256"/>
      <c r="D52" s="256"/>
      <c r="E52" s="256"/>
    </row>
    <row r="53" spans="2:5" ht="16.5" thickBot="1">
      <c r="B53" s="296" t="s">
        <v>674</v>
      </c>
      <c r="C53" s="256"/>
      <c r="D53" s="256"/>
      <c r="E53" s="256"/>
    </row>
    <row r="54" spans="2:5" ht="16.5" thickBot="1">
      <c r="B54" s="296" t="s">
        <v>675</v>
      </c>
      <c r="C54" s="256"/>
      <c r="D54" s="256"/>
      <c r="E54" s="256"/>
    </row>
    <row r="56" spans="2:5">
      <c r="B56" s="1439" t="s">
        <v>685</v>
      </c>
      <c r="C56" s="1439"/>
      <c r="D56" s="1439"/>
      <c r="E56" s="1439"/>
    </row>
    <row r="57" spans="2:5">
      <c r="B57" s="1439"/>
      <c r="C57" s="1439"/>
      <c r="D57" s="1439"/>
      <c r="E57" s="1439"/>
    </row>
    <row r="59" spans="2:5">
      <c r="B59" s="1440" t="s">
        <v>686</v>
      </c>
      <c r="C59" s="1440"/>
      <c r="D59" s="1440"/>
      <c r="E59" s="1440"/>
    </row>
    <row r="60" spans="2:5">
      <c r="B60" s="1440"/>
      <c r="C60" s="1440"/>
      <c r="D60" s="1440"/>
      <c r="E60" s="1440"/>
    </row>
    <row r="61" spans="2:5">
      <c r="B61" s="1440"/>
      <c r="C61" s="1440"/>
      <c r="D61" s="1440"/>
      <c r="E61" s="1440"/>
    </row>
  </sheetData>
  <mergeCells count="3">
    <mergeCell ref="B3:E6"/>
    <mergeCell ref="B56:E57"/>
    <mergeCell ref="B59:E6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B2:E56"/>
  <sheetViews>
    <sheetView tabSelected="1" topLeftCell="A37" workbookViewId="0"/>
  </sheetViews>
  <sheetFormatPr defaultRowHeight="15"/>
  <cols>
    <col min="2" max="2" width="6.28515625" bestFit="1" customWidth="1"/>
    <col min="3" max="3" width="31" customWidth="1"/>
    <col min="4" max="5" width="13.28515625" customWidth="1"/>
  </cols>
  <sheetData>
    <row r="2" spans="2:5">
      <c r="E2" s="300" t="s">
        <v>687</v>
      </c>
    </row>
    <row r="3" spans="2:5">
      <c r="B3" s="1438" t="s">
        <v>688</v>
      </c>
      <c r="C3" s="1438"/>
      <c r="D3" s="1438"/>
      <c r="E3" s="1438"/>
    </row>
    <row r="4" spans="2:5">
      <c r="B4" s="1438"/>
      <c r="C4" s="1438"/>
      <c r="D4" s="1438"/>
      <c r="E4" s="1438"/>
    </row>
    <row r="5" spans="2:5" ht="24" customHeight="1">
      <c r="B5" s="1438"/>
      <c r="C5" s="1438"/>
      <c r="D5" s="1438"/>
      <c r="E5" s="1438"/>
    </row>
    <row r="6" spans="2:5" ht="15.75" thickBot="1"/>
    <row r="7" spans="2:5" ht="16.5" thickBot="1">
      <c r="B7" s="301"/>
      <c r="C7" s="302" t="s">
        <v>689</v>
      </c>
      <c r="D7" s="303"/>
      <c r="E7" s="303"/>
    </row>
    <row r="8" spans="2:5" ht="15.75" thickBot="1">
      <c r="B8" s="299" t="s">
        <v>670</v>
      </c>
      <c r="C8" s="304" t="s">
        <v>690</v>
      </c>
      <c r="D8" s="304" t="s">
        <v>672</v>
      </c>
      <c r="E8" s="304" t="s">
        <v>673</v>
      </c>
    </row>
    <row r="9" spans="2:5" ht="16.5" thickBot="1">
      <c r="B9" s="299">
        <v>1</v>
      </c>
      <c r="C9" s="288"/>
      <c r="D9" s="288"/>
      <c r="E9" s="288"/>
    </row>
    <row r="10" spans="2:5" ht="16.5" thickBot="1">
      <c r="B10" s="299" t="s">
        <v>674</v>
      </c>
      <c r="C10" s="288"/>
      <c r="D10" s="288"/>
      <c r="E10" s="288"/>
    </row>
    <row r="11" spans="2:5" ht="16.5" thickBot="1">
      <c r="B11" s="299" t="s">
        <v>675</v>
      </c>
      <c r="C11" s="288"/>
      <c r="D11" s="288"/>
      <c r="E11" s="288"/>
    </row>
    <row r="12" spans="2:5" ht="16.5" thickBot="1">
      <c r="B12" s="289"/>
      <c r="C12" s="305" t="s">
        <v>691</v>
      </c>
      <c r="D12" s="288"/>
      <c r="E12" s="288"/>
    </row>
    <row r="13" spans="2:5" ht="15.75" thickBot="1">
      <c r="B13" s="299" t="s">
        <v>670</v>
      </c>
      <c r="C13" s="304" t="s">
        <v>690</v>
      </c>
      <c r="D13" s="304" t="s">
        <v>672</v>
      </c>
      <c r="E13" s="304" t="s">
        <v>673</v>
      </c>
    </row>
    <row r="14" spans="2:5" ht="16.5" thickBot="1">
      <c r="B14" s="299">
        <v>1</v>
      </c>
      <c r="C14" s="288"/>
      <c r="D14" s="288"/>
      <c r="E14" s="288"/>
    </row>
    <row r="15" spans="2:5" ht="16.5" thickBot="1">
      <c r="B15" s="299" t="s">
        <v>674</v>
      </c>
      <c r="C15" s="288"/>
      <c r="D15" s="288"/>
      <c r="E15" s="288"/>
    </row>
    <row r="16" spans="2:5" ht="16.5" thickBot="1">
      <c r="B16" s="299" t="s">
        <v>675</v>
      </c>
      <c r="C16" s="288"/>
      <c r="D16" s="288"/>
      <c r="E16" s="288"/>
    </row>
    <row r="17" spans="2:5" ht="16.5" thickBot="1">
      <c r="B17" s="289"/>
      <c r="C17" s="305" t="s">
        <v>677</v>
      </c>
      <c r="D17" s="288"/>
      <c r="E17" s="288"/>
    </row>
    <row r="18" spans="2:5" ht="15.75" thickBot="1">
      <c r="B18" s="299" t="s">
        <v>670</v>
      </c>
      <c r="C18" s="304" t="s">
        <v>690</v>
      </c>
      <c r="D18" s="304" t="s">
        <v>672</v>
      </c>
      <c r="E18" s="304" t="s">
        <v>673</v>
      </c>
    </row>
    <row r="19" spans="2:5" ht="16.5" thickBot="1">
      <c r="B19" s="299">
        <v>1</v>
      </c>
      <c r="C19" s="288"/>
      <c r="D19" s="288"/>
      <c r="E19" s="288"/>
    </row>
    <row r="20" spans="2:5" ht="16.5" thickBot="1">
      <c r="B20" s="299" t="s">
        <v>674</v>
      </c>
      <c r="C20" s="288"/>
      <c r="D20" s="288"/>
      <c r="E20" s="288"/>
    </row>
    <row r="21" spans="2:5" ht="16.5" thickBot="1">
      <c r="B21" s="299" t="s">
        <v>675</v>
      </c>
      <c r="C21" s="288"/>
      <c r="D21" s="288"/>
      <c r="E21" s="288"/>
    </row>
    <row r="22" spans="2:5" ht="16.5" thickBot="1">
      <c r="B22" s="289"/>
      <c r="C22" s="288"/>
      <c r="D22" s="288"/>
      <c r="E22" s="288"/>
    </row>
    <row r="23" spans="2:5" ht="16.5" thickBot="1">
      <c r="B23" s="289"/>
      <c r="C23" s="305" t="s">
        <v>678</v>
      </c>
      <c r="D23" s="288"/>
      <c r="E23" s="288"/>
    </row>
    <row r="24" spans="2:5" ht="15.75" thickBot="1">
      <c r="B24" s="299" t="s">
        <v>670</v>
      </c>
      <c r="C24" s="304" t="s">
        <v>690</v>
      </c>
      <c r="D24" s="304" t="s">
        <v>672</v>
      </c>
      <c r="E24" s="304" t="s">
        <v>673</v>
      </c>
    </row>
    <row r="25" spans="2:5" ht="16.5" thickBot="1">
      <c r="B25" s="299">
        <v>1</v>
      </c>
      <c r="C25" s="288"/>
      <c r="D25" s="288"/>
      <c r="E25" s="288"/>
    </row>
    <row r="26" spans="2:5" ht="16.5" thickBot="1">
      <c r="B26" s="299" t="s">
        <v>674</v>
      </c>
      <c r="C26" s="288"/>
      <c r="D26" s="288"/>
      <c r="E26" s="288"/>
    </row>
    <row r="27" spans="2:5" ht="16.5" thickBot="1">
      <c r="B27" s="299" t="s">
        <v>675</v>
      </c>
      <c r="C27" s="288"/>
      <c r="D27" s="288"/>
      <c r="E27" s="288"/>
    </row>
    <row r="28" spans="2:5" ht="16.5" thickBot="1">
      <c r="B28" s="289"/>
      <c r="C28" s="293" t="s">
        <v>679</v>
      </c>
      <c r="D28" s="288"/>
      <c r="E28" s="288"/>
    </row>
    <row r="29" spans="2:5" ht="15.75" thickBot="1">
      <c r="B29" s="291" t="s">
        <v>670</v>
      </c>
      <c r="C29" s="292" t="s">
        <v>690</v>
      </c>
      <c r="D29" s="292" t="s">
        <v>672</v>
      </c>
      <c r="E29" s="292" t="s">
        <v>673</v>
      </c>
    </row>
    <row r="30" spans="2:5" ht="16.5" thickBot="1">
      <c r="B30" s="291">
        <v>1</v>
      </c>
      <c r="C30" s="288"/>
      <c r="D30" s="288"/>
      <c r="E30" s="288"/>
    </row>
    <row r="31" spans="2:5" ht="16.5" thickBot="1">
      <c r="B31" s="291" t="s">
        <v>674</v>
      </c>
      <c r="C31" s="288"/>
      <c r="D31" s="288"/>
      <c r="E31" s="288"/>
    </row>
    <row r="32" spans="2:5" ht="16.5" thickBot="1">
      <c r="B32" s="291" t="s">
        <v>675</v>
      </c>
      <c r="C32" s="288"/>
      <c r="D32" s="288"/>
      <c r="E32" s="288"/>
    </row>
    <row r="33" spans="2:5" ht="16.5" thickBot="1">
      <c r="B33" s="289"/>
      <c r="C33" s="293" t="s">
        <v>681</v>
      </c>
      <c r="D33" s="288"/>
      <c r="E33" s="288"/>
    </row>
    <row r="34" spans="2:5" ht="16.5" thickBot="1">
      <c r="B34" s="291" t="s">
        <v>670</v>
      </c>
      <c r="C34" s="292" t="s">
        <v>690</v>
      </c>
      <c r="D34" s="288"/>
      <c r="E34" s="288"/>
    </row>
    <row r="35" spans="2:5" ht="16.5" thickBot="1">
      <c r="B35" s="291">
        <v>1</v>
      </c>
      <c r="C35" s="288"/>
      <c r="D35" s="288"/>
      <c r="E35" s="288"/>
    </row>
    <row r="36" spans="2:5" ht="16.5" thickBot="1">
      <c r="B36" s="291" t="s">
        <v>674</v>
      </c>
      <c r="C36" s="288"/>
      <c r="D36" s="288"/>
      <c r="E36" s="288"/>
    </row>
    <row r="37" spans="2:5" ht="16.5" thickBot="1">
      <c r="B37" s="291" t="s">
        <v>675</v>
      </c>
      <c r="C37" s="288"/>
      <c r="D37" s="288"/>
      <c r="E37" s="288"/>
    </row>
    <row r="38" spans="2:5" ht="16.5" thickBot="1">
      <c r="B38" s="289"/>
      <c r="C38" s="288"/>
      <c r="D38" s="288"/>
      <c r="E38" s="288"/>
    </row>
    <row r="39" spans="2:5" ht="16.5" thickBot="1">
      <c r="B39" s="289"/>
      <c r="C39" s="293" t="s">
        <v>682</v>
      </c>
      <c r="D39" s="288"/>
      <c r="E39" s="288"/>
    </row>
    <row r="40" spans="2:5" ht="16.5" thickBot="1">
      <c r="B40" s="291" t="s">
        <v>670</v>
      </c>
      <c r="C40" s="292" t="s">
        <v>690</v>
      </c>
      <c r="D40" s="288"/>
      <c r="E40" s="288"/>
    </row>
    <row r="41" spans="2:5" ht="16.5" thickBot="1">
      <c r="B41" s="291">
        <v>1</v>
      </c>
      <c r="C41" s="288"/>
      <c r="D41" s="288"/>
      <c r="E41" s="288"/>
    </row>
    <row r="42" spans="2:5" ht="16.5" thickBot="1">
      <c r="B42" s="291" t="s">
        <v>674</v>
      </c>
      <c r="C42" s="288"/>
      <c r="D42" s="288"/>
      <c r="E42" s="288"/>
    </row>
    <row r="43" spans="2:5" ht="16.5" thickBot="1">
      <c r="B43" s="291" t="s">
        <v>675</v>
      </c>
      <c r="C43" s="288"/>
      <c r="D43" s="288"/>
      <c r="E43" s="288"/>
    </row>
    <row r="44" spans="2:5" ht="16.5" thickBot="1">
      <c r="B44" s="289"/>
      <c r="C44" s="293" t="s">
        <v>683</v>
      </c>
      <c r="D44" s="288"/>
      <c r="E44" s="288"/>
    </row>
    <row r="45" spans="2:5" ht="16.5" thickBot="1">
      <c r="B45" s="291" t="s">
        <v>670</v>
      </c>
      <c r="C45" s="292" t="s">
        <v>690</v>
      </c>
      <c r="D45" s="288"/>
      <c r="E45" s="288"/>
    </row>
    <row r="46" spans="2:5" ht="16.5" thickBot="1">
      <c r="B46" s="291">
        <v>1</v>
      </c>
      <c r="C46" s="288"/>
      <c r="D46" s="288"/>
      <c r="E46" s="288"/>
    </row>
    <row r="47" spans="2:5" ht="16.5" thickBot="1">
      <c r="B47" s="291" t="s">
        <v>674</v>
      </c>
      <c r="C47" s="288"/>
      <c r="D47" s="288"/>
      <c r="E47" s="288"/>
    </row>
    <row r="48" spans="2:5" ht="16.5" thickBot="1">
      <c r="B48" s="291" t="s">
        <v>675</v>
      </c>
      <c r="C48" s="288"/>
      <c r="D48" s="288"/>
      <c r="E48" s="288"/>
    </row>
    <row r="49" spans="2:5" ht="15" customHeight="1">
      <c r="B49" s="268"/>
      <c r="C49" s="309" t="s">
        <v>684</v>
      </c>
      <c r="D49" s="268"/>
      <c r="E49" s="268"/>
    </row>
    <row r="50" spans="2:5" ht="16.5" thickBot="1">
      <c r="B50" s="310" t="s">
        <v>670</v>
      </c>
      <c r="C50" s="311" t="s">
        <v>690</v>
      </c>
      <c r="D50" s="256"/>
      <c r="E50" s="256"/>
    </row>
    <row r="51" spans="2:5" ht="16.5" thickBot="1">
      <c r="B51" s="310">
        <v>1</v>
      </c>
      <c r="C51" s="256"/>
      <c r="D51" s="256"/>
      <c r="E51" s="256"/>
    </row>
    <row r="52" spans="2:5" ht="16.5" thickBot="1">
      <c r="B52" s="310" t="s">
        <v>674</v>
      </c>
      <c r="C52" s="256"/>
      <c r="D52" s="256"/>
      <c r="E52" s="256"/>
    </row>
    <row r="53" spans="2:5" ht="16.5" thickBot="1">
      <c r="B53" s="310" t="s">
        <v>675</v>
      </c>
      <c r="C53" s="256"/>
      <c r="D53" s="256"/>
      <c r="E53" s="256"/>
    </row>
    <row r="55" spans="2:5" ht="15.75" customHeight="1">
      <c r="B55" s="1441" t="s">
        <v>692</v>
      </c>
      <c r="C55" s="1441"/>
      <c r="D55" s="1441"/>
      <c r="E55" s="1441"/>
    </row>
    <row r="56" spans="2:5">
      <c r="B56" s="1441"/>
      <c r="C56" s="1441"/>
      <c r="D56" s="1441"/>
      <c r="E56" s="1441"/>
    </row>
  </sheetData>
  <mergeCells count="2">
    <mergeCell ref="B3:E5"/>
    <mergeCell ref="B55:E5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B2:E60"/>
  <sheetViews>
    <sheetView workbookViewId="0">
      <selection activeCell="E11" sqref="E11"/>
    </sheetView>
  </sheetViews>
  <sheetFormatPr defaultRowHeight="15"/>
  <cols>
    <col min="2" max="2" width="9.140625" style="1"/>
    <col min="3" max="3" width="48.7109375" customWidth="1"/>
    <col min="4" max="4" width="18.42578125" style="1" customWidth="1"/>
    <col min="5" max="5" width="18.42578125" customWidth="1"/>
  </cols>
  <sheetData>
    <row r="2" spans="2:5" ht="15.75">
      <c r="E2" s="294" t="s">
        <v>693</v>
      </c>
    </row>
    <row r="3" spans="2:5" ht="15.75">
      <c r="B3" s="336" t="s">
        <v>694</v>
      </c>
    </row>
    <row r="4" spans="2:5" ht="15.75" thickBot="1"/>
    <row r="5" spans="2:5" ht="16.5" thickBot="1">
      <c r="B5" s="610"/>
      <c r="C5" s="605" t="s">
        <v>1102</v>
      </c>
      <c r="D5" s="612"/>
      <c r="E5" s="605"/>
    </row>
    <row r="6" spans="2:5" ht="16.5" thickBot="1">
      <c r="B6" s="611" t="s">
        <v>1103</v>
      </c>
      <c r="C6" s="607" t="s">
        <v>1104</v>
      </c>
      <c r="D6" s="613" t="s">
        <v>1105</v>
      </c>
      <c r="E6" s="607" t="s">
        <v>1106</v>
      </c>
    </row>
    <row r="7" spans="2:5" ht="16.5" thickBot="1">
      <c r="B7" s="611">
        <v>1</v>
      </c>
      <c r="C7" s="607" t="s">
        <v>1107</v>
      </c>
      <c r="D7" s="613" t="s">
        <v>1108</v>
      </c>
      <c r="E7" s="607" t="s">
        <v>1109</v>
      </c>
    </row>
    <row r="8" spans="2:5" ht="16.5" thickBot="1">
      <c r="B8" s="611">
        <v>2</v>
      </c>
      <c r="C8" s="607" t="s">
        <v>1110</v>
      </c>
      <c r="D8" s="613" t="s">
        <v>1111</v>
      </c>
      <c r="E8" s="607" t="s">
        <v>1112</v>
      </c>
    </row>
    <row r="9" spans="2:5" ht="16.5" thickBot="1">
      <c r="B9" s="611">
        <v>3</v>
      </c>
      <c r="C9" s="607" t="s">
        <v>1113</v>
      </c>
      <c r="D9" s="613" t="s">
        <v>1114</v>
      </c>
      <c r="E9" s="607" t="s">
        <v>1115</v>
      </c>
    </row>
    <row r="10" spans="2:5" ht="16.5" thickBot="1">
      <c r="B10" s="611">
        <v>4</v>
      </c>
      <c r="C10" s="607" t="s">
        <v>1116</v>
      </c>
      <c r="D10" s="613" t="s">
        <v>1117</v>
      </c>
      <c r="E10" s="607" t="s">
        <v>1118</v>
      </c>
    </row>
    <row r="11" spans="2:5" ht="16.5" thickBot="1">
      <c r="B11" s="611">
        <v>5</v>
      </c>
      <c r="C11" s="607" t="s">
        <v>1119</v>
      </c>
      <c r="D11" s="613" t="s">
        <v>1117</v>
      </c>
      <c r="E11" s="607" t="s">
        <v>1120</v>
      </c>
    </row>
    <row r="12" spans="2:5" ht="16.5" thickBot="1">
      <c r="B12" s="611">
        <v>6</v>
      </c>
      <c r="C12" s="607" t="s">
        <v>1121</v>
      </c>
      <c r="D12" s="613" t="s">
        <v>1117</v>
      </c>
      <c r="E12" s="607" t="s">
        <v>1122</v>
      </c>
    </row>
    <row r="13" spans="2:5" ht="16.5" thickBot="1">
      <c r="B13" s="611">
        <v>7</v>
      </c>
      <c r="C13" s="607" t="s">
        <v>1123</v>
      </c>
      <c r="D13" s="613" t="s">
        <v>1117</v>
      </c>
      <c r="E13" s="607" t="s">
        <v>1124</v>
      </c>
    </row>
    <row r="14" spans="2:5" ht="16.5" thickBot="1">
      <c r="B14" s="611">
        <v>8</v>
      </c>
      <c r="C14" s="607" t="s">
        <v>1125</v>
      </c>
      <c r="D14" s="613" t="s">
        <v>1117</v>
      </c>
      <c r="E14" s="607" t="s">
        <v>1126</v>
      </c>
    </row>
    <row r="15" spans="2:5" ht="16.5" thickBot="1">
      <c r="B15" s="611">
        <v>9</v>
      </c>
      <c r="C15" s="607" t="s">
        <v>1127</v>
      </c>
      <c r="D15" s="613" t="s">
        <v>1117</v>
      </c>
      <c r="E15" s="607" t="s">
        <v>1128</v>
      </c>
    </row>
    <row r="16" spans="2:5" ht="16.5" thickBot="1">
      <c r="B16" s="611">
        <v>10</v>
      </c>
      <c r="C16" s="607" t="s">
        <v>1129</v>
      </c>
      <c r="D16" s="613" t="s">
        <v>1117</v>
      </c>
      <c r="E16" s="607" t="s">
        <v>1130</v>
      </c>
    </row>
    <row r="17" spans="2:5" ht="16.5" thickBot="1">
      <c r="B17" s="611">
        <v>11</v>
      </c>
      <c r="C17" s="607" t="s">
        <v>1131</v>
      </c>
      <c r="D17" s="613" t="s">
        <v>1117</v>
      </c>
      <c r="E17" s="607" t="s">
        <v>1132</v>
      </c>
    </row>
    <row r="18" spans="2:5" ht="16.5" thickBot="1">
      <c r="B18" s="611">
        <v>12</v>
      </c>
      <c r="C18" s="607" t="s">
        <v>1133</v>
      </c>
      <c r="D18" s="613" t="s">
        <v>1117</v>
      </c>
      <c r="E18" s="607" t="s">
        <v>1134</v>
      </c>
    </row>
    <row r="19" spans="2:5" ht="16.5" thickBot="1">
      <c r="B19" s="611">
        <v>13</v>
      </c>
      <c r="C19" s="607" t="s">
        <v>1135</v>
      </c>
      <c r="D19" s="613" t="s">
        <v>1117</v>
      </c>
      <c r="E19" s="607" t="s">
        <v>1136</v>
      </c>
    </row>
    <row r="20" spans="2:5" ht="16.5" thickBot="1">
      <c r="B20" s="611">
        <v>14</v>
      </c>
      <c r="C20" s="607" t="s">
        <v>1137</v>
      </c>
      <c r="D20" s="613" t="s">
        <v>1138</v>
      </c>
      <c r="E20" s="607" t="s">
        <v>1139</v>
      </c>
    </row>
    <row r="21" spans="2:5" ht="16.5" thickBot="1">
      <c r="B21" s="611">
        <v>15</v>
      </c>
      <c r="C21" s="608" t="s">
        <v>1140</v>
      </c>
      <c r="D21" s="613">
        <v>4</v>
      </c>
      <c r="E21" s="607" t="s">
        <v>1141</v>
      </c>
    </row>
    <row r="22" spans="2:5" ht="16.5" thickBot="1">
      <c r="B22" s="611">
        <v>16</v>
      </c>
      <c r="C22" s="608" t="s">
        <v>1142</v>
      </c>
      <c r="D22" s="613">
        <v>1</v>
      </c>
      <c r="E22" s="607" t="s">
        <v>1143</v>
      </c>
    </row>
    <row r="23" spans="2:5" ht="16.5" thickBot="1">
      <c r="B23" s="611">
        <v>17</v>
      </c>
      <c r="C23" s="608" t="s">
        <v>1144</v>
      </c>
      <c r="D23" s="613">
        <v>1</v>
      </c>
      <c r="E23" s="607" t="s">
        <v>1145</v>
      </c>
    </row>
    <row r="24" spans="2:5" ht="16.5" thickBot="1">
      <c r="B24" s="611">
        <v>18</v>
      </c>
      <c r="C24" s="608" t="s">
        <v>1146</v>
      </c>
      <c r="D24" s="613">
        <v>3</v>
      </c>
      <c r="E24" s="607" t="s">
        <v>1147</v>
      </c>
    </row>
    <row r="25" spans="2:5">
      <c r="B25" s="1445">
        <v>19</v>
      </c>
      <c r="C25" s="1447" t="s">
        <v>1148</v>
      </c>
      <c r="D25" s="1445">
        <v>3</v>
      </c>
      <c r="E25" s="1429" t="s">
        <v>1149</v>
      </c>
    </row>
    <row r="26" spans="2:5" ht="15.75" thickBot="1">
      <c r="B26" s="1446"/>
      <c r="C26" s="1448"/>
      <c r="D26" s="1446"/>
      <c r="E26" s="1430"/>
    </row>
    <row r="27" spans="2:5" ht="16.5" thickBot="1">
      <c r="B27" s="611">
        <v>20</v>
      </c>
      <c r="C27" s="608" t="s">
        <v>1150</v>
      </c>
      <c r="D27" s="613" t="s">
        <v>1151</v>
      </c>
      <c r="E27" s="607" t="s">
        <v>1152</v>
      </c>
    </row>
    <row r="28" spans="2:5" ht="16.5" thickBot="1">
      <c r="B28" s="611">
        <v>21</v>
      </c>
      <c r="C28" s="608" t="s">
        <v>1153</v>
      </c>
      <c r="D28" s="613">
        <v>1</v>
      </c>
      <c r="E28" s="607" t="s">
        <v>1154</v>
      </c>
    </row>
    <row r="29" spans="2:5" ht="16.5" thickBot="1">
      <c r="B29" s="611">
        <v>22</v>
      </c>
      <c r="C29" s="608" t="s">
        <v>1155</v>
      </c>
      <c r="D29" s="613">
        <v>1</v>
      </c>
      <c r="E29" s="607" t="s">
        <v>1143</v>
      </c>
    </row>
    <row r="30" spans="2:5" ht="15" customHeight="1" thickBot="1">
      <c r="B30" s="673">
        <v>23</v>
      </c>
      <c r="C30" s="674" t="s">
        <v>1156</v>
      </c>
      <c r="D30" s="673">
        <v>1</v>
      </c>
      <c r="E30" s="672" t="s">
        <v>1157</v>
      </c>
    </row>
    <row r="31" spans="2:5">
      <c r="B31" s="1445">
        <v>24</v>
      </c>
      <c r="C31" s="1447" t="s">
        <v>1158</v>
      </c>
      <c r="D31" s="1445">
        <v>1</v>
      </c>
      <c r="E31" s="1429" t="s">
        <v>1159</v>
      </c>
    </row>
    <row r="32" spans="2:5" ht="15.75" thickBot="1">
      <c r="B32" s="1446"/>
      <c r="C32" s="1448"/>
      <c r="D32" s="1446"/>
      <c r="E32" s="1430"/>
    </row>
    <row r="33" spans="2:5" ht="16.5" thickBot="1">
      <c r="B33" s="611">
        <v>25</v>
      </c>
      <c r="C33" s="608" t="s">
        <v>1160</v>
      </c>
      <c r="D33" s="613" t="s">
        <v>1151</v>
      </c>
      <c r="E33" s="607" t="s">
        <v>1161</v>
      </c>
    </row>
    <row r="34" spans="2:5" ht="16.5" thickBot="1">
      <c r="B34" s="611">
        <v>26</v>
      </c>
      <c r="C34" s="608" t="s">
        <v>1162</v>
      </c>
      <c r="D34" s="613">
        <v>2</v>
      </c>
      <c r="E34" s="607" t="s">
        <v>1163</v>
      </c>
    </row>
    <row r="35" spans="2:5" ht="16.5" thickBot="1">
      <c r="B35" s="611">
        <v>27</v>
      </c>
      <c r="C35" s="608" t="s">
        <v>1164</v>
      </c>
      <c r="D35" s="613">
        <v>1</v>
      </c>
      <c r="E35" s="607" t="s">
        <v>1165</v>
      </c>
    </row>
    <row r="36" spans="2:5" ht="16.5" thickBot="1">
      <c r="B36" s="611">
        <v>28</v>
      </c>
      <c r="C36" s="608" t="s">
        <v>1166</v>
      </c>
      <c r="D36" s="613">
        <v>1</v>
      </c>
      <c r="E36" s="607" t="s">
        <v>1167</v>
      </c>
    </row>
    <row r="37" spans="2:5" ht="16.5" thickBot="1">
      <c r="B37" s="611">
        <v>29</v>
      </c>
      <c r="C37" s="608" t="s">
        <v>1168</v>
      </c>
      <c r="D37" s="613">
        <v>1</v>
      </c>
      <c r="E37" s="607" t="s">
        <v>1169</v>
      </c>
    </row>
    <row r="38" spans="2:5" ht="16.5" thickBot="1">
      <c r="B38" s="611">
        <v>30</v>
      </c>
      <c r="C38" s="608" t="s">
        <v>1170</v>
      </c>
      <c r="D38" s="613">
        <v>1</v>
      </c>
      <c r="E38" s="607" t="s">
        <v>1171</v>
      </c>
    </row>
    <row r="39" spans="2:5" ht="16.5" thickBot="1">
      <c r="B39" s="611">
        <v>31</v>
      </c>
      <c r="C39" s="608" t="s">
        <v>1172</v>
      </c>
      <c r="D39" s="613">
        <v>1</v>
      </c>
      <c r="E39" s="607" t="s">
        <v>1173</v>
      </c>
    </row>
    <row r="40" spans="2:5" ht="16.5" thickBot="1">
      <c r="B40" s="611">
        <v>32</v>
      </c>
      <c r="C40" s="608" t="s">
        <v>1174</v>
      </c>
      <c r="D40" s="613">
        <v>2</v>
      </c>
      <c r="E40" s="607" t="s">
        <v>1175</v>
      </c>
    </row>
    <row r="41" spans="2:5" ht="48" thickBot="1">
      <c r="B41" s="611">
        <v>33</v>
      </c>
      <c r="C41" s="608" t="s">
        <v>1176</v>
      </c>
      <c r="D41" s="613">
        <v>2</v>
      </c>
      <c r="E41" s="607" t="s">
        <v>1177</v>
      </c>
    </row>
    <row r="42" spans="2:5" ht="16.5" thickBot="1">
      <c r="B42" s="611">
        <v>34</v>
      </c>
      <c r="C42" s="608" t="s">
        <v>1178</v>
      </c>
      <c r="D42" s="613">
        <v>3</v>
      </c>
      <c r="E42" s="607" t="s">
        <v>1179</v>
      </c>
    </row>
    <row r="43" spans="2:5" ht="16.5" thickBot="1">
      <c r="B43" s="611">
        <v>35</v>
      </c>
      <c r="C43" s="608" t="s">
        <v>1180</v>
      </c>
      <c r="D43" s="613">
        <v>3</v>
      </c>
      <c r="E43" s="607" t="s">
        <v>1181</v>
      </c>
    </row>
    <row r="44" spans="2:5" ht="16.5" thickBot="1">
      <c r="B44" s="611">
        <v>36</v>
      </c>
      <c r="C44" s="608" t="s">
        <v>1182</v>
      </c>
      <c r="D44" s="613">
        <v>3</v>
      </c>
      <c r="E44" s="607" t="s">
        <v>1183</v>
      </c>
    </row>
    <row r="45" spans="2:5" ht="16.5" thickBot="1">
      <c r="B45" s="611">
        <v>37</v>
      </c>
      <c r="C45" s="608" t="s">
        <v>1184</v>
      </c>
      <c r="D45" s="613">
        <v>1</v>
      </c>
      <c r="E45" s="607" t="s">
        <v>1185</v>
      </c>
    </row>
    <row r="46" spans="2:5" ht="15.75">
      <c r="B46" s="1445">
        <v>38</v>
      </c>
      <c r="C46" s="609" t="s">
        <v>1186</v>
      </c>
      <c r="D46" s="1445" t="s">
        <v>1151</v>
      </c>
      <c r="E46" s="1429" t="s">
        <v>1188</v>
      </c>
    </row>
    <row r="47" spans="2:5" ht="32.25" thickBot="1">
      <c r="B47" s="1446"/>
      <c r="C47" s="608" t="s">
        <v>1187</v>
      </c>
      <c r="D47" s="1446"/>
      <c r="E47" s="1430"/>
    </row>
    <row r="48" spans="2:5" ht="15.75">
      <c r="B48" s="1445">
        <v>39</v>
      </c>
      <c r="C48" s="609" t="s">
        <v>1189</v>
      </c>
      <c r="D48" s="1445" t="s">
        <v>1190</v>
      </c>
      <c r="E48" s="1429" t="s">
        <v>1191</v>
      </c>
    </row>
    <row r="49" spans="2:5" ht="32.25" thickBot="1">
      <c r="B49" s="1446"/>
      <c r="C49" s="608" t="s">
        <v>1187</v>
      </c>
      <c r="D49" s="1446"/>
      <c r="E49" s="1430"/>
    </row>
    <row r="50" spans="2:5">
      <c r="B50" s="1445">
        <v>40</v>
      </c>
      <c r="C50" s="1447" t="s">
        <v>1192</v>
      </c>
      <c r="D50" s="1445" t="s">
        <v>1138</v>
      </c>
      <c r="E50" s="1429" t="s">
        <v>1193</v>
      </c>
    </row>
    <row r="51" spans="2:5" ht="15.75" thickBot="1">
      <c r="B51" s="1446"/>
      <c r="C51" s="1448"/>
      <c r="D51" s="1446"/>
      <c r="E51" s="1430"/>
    </row>
    <row r="53" spans="2:5">
      <c r="B53" s="1442" t="s">
        <v>695</v>
      </c>
      <c r="C53" s="1442"/>
      <c r="D53" s="1442"/>
      <c r="E53" s="1442"/>
    </row>
    <row r="54" spans="2:5" ht="15.75" thickBot="1"/>
    <row r="55" spans="2:5">
      <c r="B55" s="1443"/>
      <c r="C55" s="313" t="s">
        <v>696</v>
      </c>
      <c r="D55" s="1443"/>
      <c r="E55" s="1247"/>
    </row>
    <row r="56" spans="2:5" ht="15.75" thickBot="1">
      <c r="B56" s="1444"/>
      <c r="C56" s="308" t="s">
        <v>697</v>
      </c>
      <c r="D56" s="1444"/>
      <c r="E56" s="1249"/>
    </row>
    <row r="57" spans="2:5" ht="15.75" thickBot="1">
      <c r="B57" s="342" t="s">
        <v>670</v>
      </c>
      <c r="C57" s="308" t="s">
        <v>690</v>
      </c>
      <c r="D57" s="614" t="s">
        <v>672</v>
      </c>
      <c r="E57" s="308" t="s">
        <v>673</v>
      </c>
    </row>
    <row r="58" spans="2:5" ht="16.5" thickBot="1">
      <c r="B58" s="342">
        <v>1</v>
      </c>
      <c r="C58" s="256"/>
      <c r="D58" s="615"/>
      <c r="E58" s="256"/>
    </row>
    <row r="59" spans="2:5" ht="16.5" thickBot="1">
      <c r="B59" s="342">
        <v>2</v>
      </c>
      <c r="C59" s="256"/>
      <c r="D59" s="615"/>
      <c r="E59" s="256"/>
    </row>
    <row r="60" spans="2:5" ht="16.5" thickBot="1">
      <c r="B60" s="344"/>
      <c r="C60" s="256"/>
      <c r="D60" s="615"/>
      <c r="E60" s="256"/>
    </row>
  </sheetData>
  <mergeCells count="22">
    <mergeCell ref="E50:E51"/>
    <mergeCell ref="D46:D47"/>
    <mergeCell ref="E46:E47"/>
    <mergeCell ref="B48:B49"/>
    <mergeCell ref="D48:D49"/>
    <mergeCell ref="E48:E49"/>
    <mergeCell ref="B53:E53"/>
    <mergeCell ref="B55:B56"/>
    <mergeCell ref="D55:D56"/>
    <mergeCell ref="E55:E56"/>
    <mergeCell ref="B25:B26"/>
    <mergeCell ref="C25:C26"/>
    <mergeCell ref="D25:D26"/>
    <mergeCell ref="E25:E26"/>
    <mergeCell ref="B31:B32"/>
    <mergeCell ref="C31:C32"/>
    <mergeCell ref="D31:D32"/>
    <mergeCell ref="E31:E32"/>
    <mergeCell ref="B46:B47"/>
    <mergeCell ref="B50:B51"/>
    <mergeCell ref="C50:C51"/>
    <mergeCell ref="D50:D51"/>
  </mergeCells>
  <printOptions horizontalCentered="1"/>
  <pageMargins left="0.51181102362204722" right="0.51181102362204722" top="0.15748031496062992" bottom="0.15748031496062992" header="0.31496062992125984" footer="0.31496062992125984"/>
  <pageSetup paperSize="5" scale="95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B2:M16"/>
  <sheetViews>
    <sheetView workbookViewId="0">
      <selection activeCell="H10" sqref="H10"/>
    </sheetView>
  </sheetViews>
  <sheetFormatPr defaultRowHeight="15"/>
  <cols>
    <col min="3" max="3" width="14.7109375" bestFit="1" customWidth="1"/>
  </cols>
  <sheetData>
    <row r="2" spans="2:13" ht="15.75">
      <c r="L2" s="294" t="s">
        <v>698</v>
      </c>
    </row>
    <row r="3" spans="2:13" ht="15.75">
      <c r="B3" s="314" t="s">
        <v>699</v>
      </c>
    </row>
    <row r="4" spans="2:13" ht="15.75">
      <c r="B4" s="312" t="s">
        <v>700</v>
      </c>
    </row>
    <row r="6" spans="2:13" ht="15.75" thickBot="1"/>
    <row r="7" spans="2:13">
      <c r="B7" s="315" t="s">
        <v>701</v>
      </c>
      <c r="C7" s="316" t="s">
        <v>702</v>
      </c>
      <c r="D7" s="1449" t="s">
        <v>3</v>
      </c>
      <c r="E7" s="1450"/>
      <c r="F7" s="1453" t="s">
        <v>4</v>
      </c>
      <c r="G7" s="1454"/>
      <c r="H7" s="1457" t="s">
        <v>5</v>
      </c>
      <c r="I7" s="1454"/>
      <c r="J7" s="1457" t="s">
        <v>6</v>
      </c>
      <c r="K7" s="1454"/>
      <c r="L7" s="1457" t="s">
        <v>0</v>
      </c>
      <c r="M7" s="1454"/>
    </row>
    <row r="8" spans="2:13" ht="16.5" thickBot="1">
      <c r="B8" s="317"/>
      <c r="C8" s="318" t="s">
        <v>703</v>
      </c>
      <c r="D8" s="1451"/>
      <c r="E8" s="1452"/>
      <c r="F8" s="1455"/>
      <c r="G8" s="1456"/>
      <c r="H8" s="1458"/>
      <c r="I8" s="1456"/>
      <c r="J8" s="1458"/>
      <c r="K8" s="1456"/>
      <c r="L8" s="1458"/>
      <c r="M8" s="1456"/>
    </row>
    <row r="9" spans="2:13" ht="15.75" thickBot="1">
      <c r="B9" s="299" t="s">
        <v>398</v>
      </c>
      <c r="C9" s="304" t="s">
        <v>704</v>
      </c>
      <c r="D9" s="304" t="s">
        <v>39</v>
      </c>
      <c r="E9" s="304" t="s">
        <v>705</v>
      </c>
      <c r="F9" s="319" t="s">
        <v>39</v>
      </c>
      <c r="G9" s="319" t="s">
        <v>705</v>
      </c>
      <c r="H9" s="319" t="s">
        <v>39</v>
      </c>
      <c r="I9" s="319" t="s">
        <v>705</v>
      </c>
      <c r="J9" s="319" t="s">
        <v>39</v>
      </c>
      <c r="K9" s="319" t="s">
        <v>705</v>
      </c>
      <c r="L9" s="319" t="s">
        <v>39</v>
      </c>
      <c r="M9" s="319" t="s">
        <v>705</v>
      </c>
    </row>
    <row r="10" spans="2:13" ht="48" thickBot="1">
      <c r="B10" s="299">
        <v>1</v>
      </c>
      <c r="C10" s="256" t="s">
        <v>1295</v>
      </c>
      <c r="D10" s="617">
        <v>706.64</v>
      </c>
      <c r="E10" s="617">
        <v>4.16</v>
      </c>
      <c r="F10" s="617">
        <v>770.44</v>
      </c>
      <c r="G10" s="617">
        <v>4.3</v>
      </c>
      <c r="H10" s="617">
        <v>536.83000000000004</v>
      </c>
      <c r="I10" s="617">
        <v>3.03</v>
      </c>
      <c r="J10" s="617">
        <v>557.4</v>
      </c>
      <c r="K10" s="617">
        <v>3.04</v>
      </c>
      <c r="L10" s="617">
        <v>509.59</v>
      </c>
      <c r="M10" s="618">
        <v>2.68</v>
      </c>
    </row>
    <row r="11" spans="2:13" ht="16.5" thickBot="1">
      <c r="B11" s="299">
        <v>2</v>
      </c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</row>
    <row r="12" spans="2:13" ht="16.5" thickBot="1">
      <c r="B12" s="299">
        <v>3</v>
      </c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</row>
    <row r="13" spans="2:13" ht="16.5" thickBot="1">
      <c r="B13" s="299">
        <v>4</v>
      </c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</row>
    <row r="14" spans="2:13" ht="16.5" thickBot="1">
      <c r="B14" s="299">
        <v>5</v>
      </c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</row>
    <row r="15" spans="2:13" ht="16.5" thickBot="1">
      <c r="B15" s="299">
        <v>6</v>
      </c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</row>
    <row r="16" spans="2:13" ht="16.5" thickBot="1">
      <c r="B16" s="299">
        <v>7</v>
      </c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</row>
  </sheetData>
  <mergeCells count="5">
    <mergeCell ref="D7:E8"/>
    <mergeCell ref="F7:G8"/>
    <mergeCell ref="H7:I8"/>
    <mergeCell ref="J7:K8"/>
    <mergeCell ref="L7:M8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B1:M21"/>
  <sheetViews>
    <sheetView showGridLines="0" workbookViewId="0">
      <selection activeCell="H13" sqref="H13"/>
    </sheetView>
  </sheetViews>
  <sheetFormatPr defaultRowHeight="15"/>
  <cols>
    <col min="2" max="2" width="6.140625" style="1" customWidth="1"/>
    <col min="3" max="3" width="29.7109375" customWidth="1"/>
  </cols>
  <sheetData>
    <row r="1" spans="2:13" ht="15.75" thickBot="1"/>
    <row r="2" spans="2:13" ht="15.75">
      <c r="B2" s="142"/>
      <c r="C2" s="24"/>
      <c r="D2" s="24"/>
      <c r="E2" s="24"/>
      <c r="F2" s="24"/>
      <c r="G2" s="24"/>
      <c r="H2" s="24"/>
      <c r="I2" s="24"/>
      <c r="J2" s="24"/>
      <c r="K2" s="24"/>
      <c r="L2" s="320" t="s">
        <v>707</v>
      </c>
      <c r="M2" s="321"/>
    </row>
    <row r="3" spans="2:13">
      <c r="B3" s="237"/>
      <c r="C3" s="50"/>
      <c r="D3" s="50"/>
      <c r="E3" s="50"/>
      <c r="F3" s="50"/>
      <c r="G3" s="50"/>
      <c r="H3" s="50"/>
      <c r="I3" s="50"/>
      <c r="J3" s="50"/>
      <c r="K3" s="50"/>
      <c r="L3" s="50"/>
      <c r="M3" s="204"/>
    </row>
    <row r="4" spans="2:13" ht="15.75">
      <c r="B4" s="322" t="s">
        <v>708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204"/>
    </row>
    <row r="5" spans="2:13" ht="15.75">
      <c r="B5" s="322" t="s">
        <v>709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204"/>
    </row>
    <row r="6" spans="2:13" ht="15.75" thickBot="1">
      <c r="B6" s="323"/>
      <c r="C6" s="50"/>
      <c r="D6" s="50"/>
      <c r="E6" s="50"/>
      <c r="F6" s="50"/>
      <c r="G6" s="50"/>
      <c r="H6" s="50"/>
      <c r="I6" s="50"/>
      <c r="J6" s="50"/>
      <c r="K6" s="50"/>
      <c r="L6" s="50"/>
      <c r="M6" s="204"/>
    </row>
    <row r="7" spans="2:13" ht="32.25" thickBot="1">
      <c r="B7" s="324" t="s">
        <v>710</v>
      </c>
      <c r="C7" s="325" t="s">
        <v>711</v>
      </c>
      <c r="D7" s="1459" t="s">
        <v>3</v>
      </c>
      <c r="E7" s="1460"/>
      <c r="F7" s="1461" t="s">
        <v>4</v>
      </c>
      <c r="G7" s="1462"/>
      <c r="H7" s="1463" t="s">
        <v>5</v>
      </c>
      <c r="I7" s="1462"/>
      <c r="J7" s="1463" t="s">
        <v>6</v>
      </c>
      <c r="K7" s="1462"/>
      <c r="L7" s="1463" t="s">
        <v>0</v>
      </c>
      <c r="M7" s="1464"/>
    </row>
    <row r="8" spans="2:13" ht="23.25" customHeight="1" thickBot="1">
      <c r="B8" s="326"/>
      <c r="C8" s="308"/>
      <c r="D8" s="327" t="s">
        <v>39</v>
      </c>
      <c r="E8" s="327" t="s">
        <v>705</v>
      </c>
      <c r="F8" s="328" t="s">
        <v>39</v>
      </c>
      <c r="G8" s="328" t="s">
        <v>705</v>
      </c>
      <c r="H8" s="328" t="s">
        <v>39</v>
      </c>
      <c r="I8" s="328" t="s">
        <v>705</v>
      </c>
      <c r="J8" s="328" t="s">
        <v>39</v>
      </c>
      <c r="K8" s="328" t="s">
        <v>705</v>
      </c>
      <c r="L8" s="328" t="s">
        <v>39</v>
      </c>
      <c r="M8" s="329" t="s">
        <v>705</v>
      </c>
    </row>
    <row r="9" spans="2:13" ht="28.5" customHeight="1" thickBot="1">
      <c r="B9" s="326">
        <v>1</v>
      </c>
      <c r="C9" s="256"/>
      <c r="D9" s="330"/>
      <c r="E9" s="330"/>
      <c r="F9" s="330"/>
      <c r="G9" s="330"/>
      <c r="H9" s="330"/>
      <c r="I9" s="330"/>
      <c r="J9" s="330"/>
      <c r="K9" s="330"/>
      <c r="L9" s="330"/>
      <c r="M9" s="331"/>
    </row>
    <row r="10" spans="2:13" ht="28.5" customHeight="1" thickBot="1">
      <c r="B10" s="326">
        <v>2</v>
      </c>
      <c r="C10" s="256"/>
      <c r="D10" s="330"/>
      <c r="E10" s="330"/>
      <c r="F10" s="330"/>
      <c r="G10" s="330"/>
      <c r="H10" s="330"/>
      <c r="I10" s="330"/>
      <c r="J10" s="330"/>
      <c r="K10" s="330"/>
      <c r="L10" s="330"/>
      <c r="M10" s="331"/>
    </row>
    <row r="11" spans="2:13" ht="28.5" customHeight="1" thickBot="1">
      <c r="B11" s="326">
        <v>3</v>
      </c>
      <c r="C11" s="256"/>
      <c r="D11" s="330"/>
      <c r="E11" s="330"/>
      <c r="F11" s="330"/>
      <c r="G11" s="330"/>
      <c r="H11" s="330"/>
      <c r="I11" s="330"/>
      <c r="J11" s="330"/>
      <c r="K11" s="330"/>
      <c r="L11" s="330"/>
      <c r="M11" s="331"/>
    </row>
    <row r="12" spans="2:13" ht="28.5" customHeight="1" thickBot="1">
      <c r="B12" s="326">
        <v>4</v>
      </c>
      <c r="C12" s="256"/>
      <c r="D12" s="330"/>
      <c r="E12" s="330"/>
      <c r="F12" s="330"/>
      <c r="G12" s="330"/>
      <c r="H12" s="330"/>
      <c r="I12" s="330"/>
      <c r="J12" s="330"/>
      <c r="K12" s="330"/>
      <c r="L12" s="330"/>
      <c r="M12" s="331"/>
    </row>
    <row r="13" spans="2:13" ht="28.5" customHeight="1" thickBot="1">
      <c r="B13" s="326">
        <v>5</v>
      </c>
      <c r="C13" s="256"/>
      <c r="D13" s="330"/>
      <c r="E13" s="330"/>
      <c r="F13" s="330"/>
      <c r="G13" s="330"/>
      <c r="H13" s="330"/>
      <c r="I13" s="330"/>
      <c r="J13" s="330"/>
      <c r="K13" s="330"/>
      <c r="L13" s="330"/>
      <c r="M13" s="331"/>
    </row>
    <row r="14" spans="2:13" ht="28.5" customHeight="1" thickBot="1">
      <c r="B14" s="326">
        <v>6</v>
      </c>
      <c r="C14" s="256"/>
      <c r="D14" s="330"/>
      <c r="E14" s="330"/>
      <c r="F14" s="330"/>
      <c r="G14" s="330"/>
      <c r="H14" s="330"/>
      <c r="I14" s="330"/>
      <c r="J14" s="330"/>
      <c r="K14" s="330"/>
      <c r="L14" s="330"/>
      <c r="M14" s="331"/>
    </row>
    <row r="15" spans="2:13" ht="28.5" customHeight="1" thickBot="1">
      <c r="B15" s="326">
        <v>7</v>
      </c>
      <c r="C15" s="256"/>
      <c r="D15" s="330"/>
      <c r="E15" s="330"/>
      <c r="F15" s="330"/>
      <c r="G15" s="330"/>
      <c r="H15" s="330"/>
      <c r="I15" s="330"/>
      <c r="J15" s="330"/>
      <c r="K15" s="330"/>
      <c r="L15" s="330"/>
      <c r="M15" s="331"/>
    </row>
    <row r="16" spans="2:13" ht="28.5" customHeight="1" thickBot="1">
      <c r="B16" s="326">
        <v>8</v>
      </c>
      <c r="C16" s="256"/>
      <c r="D16" s="330"/>
      <c r="E16" s="330"/>
      <c r="F16" s="330"/>
      <c r="G16" s="330"/>
      <c r="H16" s="330"/>
      <c r="I16" s="330"/>
      <c r="J16" s="330"/>
      <c r="K16" s="330"/>
      <c r="L16" s="330"/>
      <c r="M16" s="331"/>
    </row>
    <row r="17" spans="2:13" ht="28.5" customHeight="1" thickBot="1">
      <c r="B17" s="326">
        <v>9</v>
      </c>
      <c r="C17" s="256"/>
      <c r="D17" s="330"/>
      <c r="E17" s="330"/>
      <c r="F17" s="330"/>
      <c r="G17" s="330"/>
      <c r="H17" s="330"/>
      <c r="I17" s="330"/>
      <c r="J17" s="330"/>
      <c r="K17" s="330"/>
      <c r="L17" s="330"/>
      <c r="M17" s="331"/>
    </row>
    <row r="18" spans="2:13" ht="28.5" customHeight="1" thickBot="1">
      <c r="B18" s="326">
        <v>10</v>
      </c>
      <c r="C18" s="256"/>
      <c r="D18" s="330"/>
      <c r="E18" s="330"/>
      <c r="F18" s="330"/>
      <c r="G18" s="330"/>
      <c r="H18" s="330"/>
      <c r="I18" s="330"/>
      <c r="J18" s="330"/>
      <c r="K18" s="330"/>
      <c r="L18" s="330"/>
      <c r="M18" s="331"/>
    </row>
    <row r="19" spans="2:13" ht="28.5" customHeight="1" thickBot="1">
      <c r="B19" s="326">
        <v>11</v>
      </c>
      <c r="C19" s="256"/>
      <c r="D19" s="330"/>
      <c r="E19" s="330"/>
      <c r="F19" s="330"/>
      <c r="G19" s="330"/>
      <c r="H19" s="330"/>
      <c r="I19" s="330"/>
      <c r="J19" s="330"/>
      <c r="K19" s="330"/>
      <c r="L19" s="330"/>
      <c r="M19" s="331"/>
    </row>
    <row r="20" spans="2:13" ht="28.5" customHeight="1" thickBot="1">
      <c r="B20" s="326">
        <v>12</v>
      </c>
      <c r="C20" s="256"/>
      <c r="D20" s="330"/>
      <c r="E20" s="330"/>
      <c r="F20" s="330"/>
      <c r="G20" s="330"/>
      <c r="H20" s="330"/>
      <c r="I20" s="330"/>
      <c r="J20" s="330"/>
      <c r="K20" s="330"/>
      <c r="L20" s="330"/>
      <c r="M20" s="331"/>
    </row>
    <row r="21" spans="2:13" ht="28.5" customHeight="1" thickBot="1">
      <c r="B21" s="332"/>
      <c r="C21" s="333" t="s">
        <v>706</v>
      </c>
      <c r="D21" s="334"/>
      <c r="E21" s="334"/>
      <c r="F21" s="334"/>
      <c r="G21" s="334"/>
      <c r="H21" s="334"/>
      <c r="I21" s="334"/>
      <c r="J21" s="334"/>
      <c r="K21" s="334"/>
      <c r="L21" s="334"/>
      <c r="M21" s="335"/>
    </row>
  </sheetData>
  <mergeCells count="5">
    <mergeCell ref="D7:E7"/>
    <mergeCell ref="F7:G7"/>
    <mergeCell ref="H7:I7"/>
    <mergeCell ref="J7:K7"/>
    <mergeCell ref="L7:M7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92D050"/>
  </sheetPr>
  <dimension ref="B3:M22"/>
  <sheetViews>
    <sheetView workbookViewId="0">
      <selection activeCell="I17" sqref="I17"/>
    </sheetView>
  </sheetViews>
  <sheetFormatPr defaultRowHeight="15"/>
  <cols>
    <col min="2" max="2" width="9.140625" style="1"/>
    <col min="3" max="3" width="16.28515625" customWidth="1"/>
  </cols>
  <sheetData>
    <row r="3" spans="2:13" ht="15.75">
      <c r="M3" s="294" t="s">
        <v>712</v>
      </c>
    </row>
    <row r="4" spans="2:13" ht="15.75">
      <c r="B4" s="336" t="s">
        <v>708</v>
      </c>
      <c r="J4" s="322"/>
    </row>
    <row r="5" spans="2:13" ht="15.75">
      <c r="B5" s="336" t="s">
        <v>709</v>
      </c>
    </row>
    <row r="6" spans="2:13" ht="15.75" thickBot="1">
      <c r="B6" s="337"/>
    </row>
    <row r="7" spans="2:13">
      <c r="B7" s="338" t="s">
        <v>701</v>
      </c>
      <c r="C7" s="339" t="s">
        <v>702</v>
      </c>
      <c r="D7" s="1465" t="s">
        <v>3</v>
      </c>
      <c r="E7" s="1466"/>
      <c r="F7" s="1469" t="s">
        <v>4</v>
      </c>
      <c r="G7" s="1470"/>
      <c r="H7" s="1473" t="s">
        <v>5</v>
      </c>
      <c r="I7" s="1470"/>
      <c r="J7" s="1473" t="s">
        <v>6</v>
      </c>
      <c r="K7" s="1470"/>
      <c r="L7" s="1473" t="s">
        <v>0</v>
      </c>
      <c r="M7" s="1470"/>
    </row>
    <row r="8" spans="2:13" ht="16.5" thickBot="1">
      <c r="B8" s="340"/>
      <c r="C8" s="341" t="s">
        <v>703</v>
      </c>
      <c r="D8" s="1467"/>
      <c r="E8" s="1468"/>
      <c r="F8" s="1471"/>
      <c r="G8" s="1472"/>
      <c r="H8" s="1474"/>
      <c r="I8" s="1472"/>
      <c r="J8" s="1474"/>
      <c r="K8" s="1472"/>
      <c r="L8" s="1474"/>
      <c r="M8" s="1472"/>
    </row>
    <row r="9" spans="2:13" ht="15.75" thickBot="1">
      <c r="B9" s="342" t="s">
        <v>398</v>
      </c>
      <c r="C9" s="308" t="s">
        <v>713</v>
      </c>
      <c r="D9" s="308" t="s">
        <v>39</v>
      </c>
      <c r="E9" s="308" t="s">
        <v>705</v>
      </c>
      <c r="F9" s="343" t="s">
        <v>39</v>
      </c>
      <c r="G9" s="343" t="s">
        <v>705</v>
      </c>
      <c r="H9" s="343" t="s">
        <v>39</v>
      </c>
      <c r="I9" s="343" t="s">
        <v>705</v>
      </c>
      <c r="J9" s="343" t="s">
        <v>39</v>
      </c>
      <c r="K9" s="343" t="s">
        <v>705</v>
      </c>
      <c r="L9" s="343" t="s">
        <v>39</v>
      </c>
      <c r="M9" s="343" t="s">
        <v>705</v>
      </c>
    </row>
    <row r="10" spans="2:13" ht="16.5" thickBot="1">
      <c r="B10" s="342">
        <v>1</v>
      </c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</row>
    <row r="11" spans="2:13" ht="16.5" thickBot="1">
      <c r="B11" s="342">
        <v>2</v>
      </c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</row>
    <row r="12" spans="2:13" ht="16.5" thickBot="1">
      <c r="B12" s="342">
        <v>3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</row>
    <row r="13" spans="2:13" ht="16.5" thickBot="1">
      <c r="B13" s="342">
        <v>4</v>
      </c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</row>
    <row r="14" spans="2:13" ht="16.5" thickBot="1">
      <c r="B14" s="342">
        <v>5</v>
      </c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</row>
    <row r="15" spans="2:13" ht="16.5" thickBot="1">
      <c r="B15" s="342">
        <v>6</v>
      </c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</row>
    <row r="16" spans="2:13" ht="16.5" thickBot="1">
      <c r="B16" s="342">
        <v>7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</row>
    <row r="17" spans="2:13" ht="16.5" thickBot="1">
      <c r="B17" s="342">
        <v>8</v>
      </c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</row>
    <row r="18" spans="2:13" ht="16.5" thickBot="1">
      <c r="B18" s="342">
        <v>9</v>
      </c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</row>
    <row r="19" spans="2:13" ht="16.5" thickBot="1">
      <c r="B19" s="342">
        <v>10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</row>
    <row r="20" spans="2:13" ht="16.5" thickBot="1">
      <c r="B20" s="342">
        <v>11</v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6"/>
    </row>
    <row r="21" spans="2:13" ht="16.5" thickBot="1">
      <c r="B21" s="342">
        <v>12</v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</row>
    <row r="22" spans="2:13" ht="16.5" thickBot="1">
      <c r="B22" s="344"/>
      <c r="C22" s="308" t="s">
        <v>706</v>
      </c>
      <c r="D22" s="256"/>
      <c r="E22" s="256"/>
      <c r="F22" s="256"/>
      <c r="G22" s="256"/>
      <c r="H22" s="256"/>
      <c r="I22" s="256"/>
      <c r="J22" s="256"/>
      <c r="K22" s="256"/>
      <c r="L22" s="256"/>
      <c r="M22" s="256"/>
    </row>
  </sheetData>
  <mergeCells count="5">
    <mergeCell ref="D7:E8"/>
    <mergeCell ref="F7:G8"/>
    <mergeCell ref="H7:I8"/>
    <mergeCell ref="J7:K8"/>
    <mergeCell ref="L7:M8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92D050"/>
  </sheetPr>
  <dimension ref="B1:K15"/>
  <sheetViews>
    <sheetView workbookViewId="0">
      <selection activeCell="K11" sqref="K11"/>
    </sheetView>
  </sheetViews>
  <sheetFormatPr defaultRowHeight="15"/>
  <cols>
    <col min="2" max="2" width="9.140625" style="1"/>
    <col min="3" max="3" width="16.5703125" customWidth="1"/>
    <col min="4" max="8" width="11.140625" customWidth="1"/>
  </cols>
  <sheetData>
    <row r="1" spans="2:11" ht="15.75">
      <c r="H1" s="351" t="s">
        <v>714</v>
      </c>
    </row>
    <row r="2" spans="2:11" ht="15.75">
      <c r="B2" s="312" t="s">
        <v>715</v>
      </c>
    </row>
    <row r="3" spans="2:11" ht="15.75">
      <c r="B3" s="345" t="s">
        <v>716</v>
      </c>
    </row>
    <row r="4" spans="2:11" ht="15.75" thickBot="1"/>
    <row r="5" spans="2:11" ht="15.75">
      <c r="B5" s="1476" t="s">
        <v>116</v>
      </c>
      <c r="C5" s="346" t="s">
        <v>703</v>
      </c>
      <c r="D5" s="1478" t="s">
        <v>3</v>
      </c>
      <c r="E5" s="1478" t="s">
        <v>4</v>
      </c>
      <c r="F5" s="1478" t="s">
        <v>5</v>
      </c>
      <c r="G5" s="1478" t="s">
        <v>6</v>
      </c>
      <c r="H5" s="1478" t="s">
        <v>0</v>
      </c>
    </row>
    <row r="6" spans="2:11" ht="16.5" thickBot="1">
      <c r="B6" s="1477"/>
      <c r="C6" s="307" t="s">
        <v>384</v>
      </c>
      <c r="D6" s="1479"/>
      <c r="E6" s="1479"/>
      <c r="F6" s="1479"/>
      <c r="G6" s="1479"/>
      <c r="H6" s="1479"/>
    </row>
    <row r="7" spans="2:11" ht="16.5" thickBot="1">
      <c r="B7" s="342">
        <v>1</v>
      </c>
      <c r="C7" s="308" t="s">
        <v>717</v>
      </c>
      <c r="D7" s="256"/>
      <c r="E7" s="256"/>
      <c r="F7" s="604">
        <v>0.97640000000000005</v>
      </c>
      <c r="G7" s="604">
        <v>0.99019999999999997</v>
      </c>
      <c r="H7" s="604">
        <v>0.99150000000000005</v>
      </c>
      <c r="K7" t="s">
        <v>1313</v>
      </c>
    </row>
    <row r="8" spans="2:11" ht="16.5" thickBot="1">
      <c r="B8" s="342">
        <v>2</v>
      </c>
      <c r="C8" s="308" t="s">
        <v>636</v>
      </c>
      <c r="D8" s="256"/>
      <c r="E8" s="256"/>
      <c r="F8" s="256"/>
      <c r="G8" s="256"/>
      <c r="H8" s="256"/>
    </row>
    <row r="9" spans="2:11" ht="16.5" thickBot="1">
      <c r="B9" s="342">
        <v>3</v>
      </c>
      <c r="C9" s="308" t="s">
        <v>679</v>
      </c>
      <c r="D9" s="256"/>
      <c r="E9" s="256"/>
      <c r="F9" s="256"/>
      <c r="G9" s="256"/>
      <c r="H9" s="256"/>
    </row>
    <row r="10" spans="2:11" ht="15.75">
      <c r="B10" s="347" t="s">
        <v>192</v>
      </c>
    </row>
    <row r="11" spans="2:11" ht="15.75">
      <c r="B11" s="348"/>
    </row>
    <row r="12" spans="2:11" ht="48" customHeight="1">
      <c r="B12" s="1441" t="s">
        <v>718</v>
      </c>
      <c r="C12" s="1441"/>
      <c r="D12" s="1441"/>
      <c r="E12" s="1441"/>
      <c r="F12" s="1441"/>
      <c r="G12" s="1441"/>
      <c r="H12" s="1441"/>
    </row>
    <row r="13" spans="2:11" ht="18">
      <c r="B13" s="349"/>
    </row>
    <row r="14" spans="2:11" ht="53.25" customHeight="1">
      <c r="B14" s="1475" t="s">
        <v>719</v>
      </c>
      <c r="C14" s="1475"/>
      <c r="D14" s="1475"/>
      <c r="E14" s="1475"/>
      <c r="F14" s="1475"/>
      <c r="G14" s="1475"/>
      <c r="H14" s="1475"/>
    </row>
    <row r="15" spans="2:11">
      <c r="B15" s="350"/>
    </row>
  </sheetData>
  <mergeCells count="8">
    <mergeCell ref="B12:H12"/>
    <mergeCell ref="B14:H14"/>
    <mergeCell ref="B5:B6"/>
    <mergeCell ref="D5:D6"/>
    <mergeCell ref="E5:E6"/>
    <mergeCell ref="F5:F6"/>
    <mergeCell ref="G5:G6"/>
    <mergeCell ref="H5:H6"/>
  </mergeCells>
  <printOptions horizontalCentered="1"/>
  <pageMargins left="0.51181102362204722" right="0.51181102362204722" top="0.74803149606299213" bottom="0.74803149606299213" header="0.31496062992125984" footer="0.31496062992125984"/>
  <pageSetup paperSize="5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FF00FF"/>
    <pageSetUpPr fitToPage="1"/>
  </sheetPr>
  <dimension ref="A2:P31"/>
  <sheetViews>
    <sheetView showGridLines="0" view="pageBreakPreview" topLeftCell="B1" zoomScaleSheetLayoutView="100" workbookViewId="0">
      <selection activeCell="G12" sqref="G12"/>
    </sheetView>
  </sheetViews>
  <sheetFormatPr defaultRowHeight="18"/>
  <cols>
    <col min="1" max="1" width="9.140625" style="912"/>
    <col min="2" max="2" width="11.85546875" style="912" customWidth="1"/>
    <col min="3" max="3" width="37.42578125" style="912" customWidth="1"/>
    <col min="4" max="4" width="19.42578125" style="912" customWidth="1"/>
    <col min="5" max="5" width="18.42578125" style="912" customWidth="1"/>
    <col min="6" max="6" width="19.85546875" style="912" customWidth="1"/>
    <col min="7" max="7" width="20" style="913" customWidth="1"/>
    <col min="8" max="8" width="19.7109375" style="913" customWidth="1"/>
    <col min="9" max="9" width="18.7109375" style="913" customWidth="1"/>
    <col min="10" max="10" width="20" style="913" bestFit="1" customWidth="1"/>
    <col min="11" max="11" width="18.5703125" style="913" customWidth="1"/>
    <col min="12" max="12" width="20" style="913" bestFit="1" customWidth="1"/>
    <col min="13" max="13" width="18.28515625" style="913" customWidth="1"/>
    <col min="14" max="14" width="23.5703125" style="913" bestFit="1" customWidth="1"/>
    <col min="15" max="15" width="18.140625" style="912" bestFit="1" customWidth="1"/>
    <col min="16" max="16" width="21.42578125" style="912" bestFit="1" customWidth="1"/>
    <col min="17" max="16384" width="9.140625" style="912"/>
  </cols>
  <sheetData>
    <row r="2" spans="1:15" ht="18.75" thickBot="1"/>
    <row r="3" spans="1:15">
      <c r="B3" s="914"/>
      <c r="C3" s="915"/>
      <c r="D3" s="915"/>
      <c r="E3" s="915"/>
      <c r="F3" s="915"/>
      <c r="G3" s="916"/>
      <c r="H3" s="916"/>
      <c r="I3" s="916"/>
      <c r="J3" s="916"/>
      <c r="K3" s="916"/>
      <c r="L3" s="916"/>
      <c r="M3" s="916"/>
      <c r="N3" s="917" t="s">
        <v>720</v>
      </c>
    </row>
    <row r="4" spans="1:15">
      <c r="B4" s="918" t="s">
        <v>721</v>
      </c>
      <c r="C4" s="919"/>
      <c r="D4" s="919"/>
      <c r="E4" s="919"/>
      <c r="F4" s="919"/>
      <c r="G4" s="920"/>
      <c r="H4" s="920"/>
      <c r="I4" s="920"/>
      <c r="J4" s="920"/>
      <c r="K4" s="920"/>
      <c r="L4" s="920"/>
      <c r="M4" s="920"/>
      <c r="N4" s="921"/>
    </row>
    <row r="5" spans="1:15">
      <c r="B5" s="922"/>
      <c r="C5" s="919"/>
      <c r="D5" s="919"/>
      <c r="E5" s="919"/>
      <c r="F5" s="919"/>
      <c r="G5" s="920"/>
      <c r="H5" s="920"/>
      <c r="I5" s="920"/>
      <c r="J5" s="920"/>
      <c r="K5" s="920"/>
      <c r="L5" s="920"/>
      <c r="M5" s="920"/>
      <c r="N5" s="921"/>
    </row>
    <row r="6" spans="1:15" s="923" customFormat="1" ht="38.25" customHeight="1">
      <c r="B6" s="1480" t="s">
        <v>1323</v>
      </c>
      <c r="C6" s="1481"/>
      <c r="D6" s="1481"/>
      <c r="E6" s="1481"/>
      <c r="F6" s="1481"/>
      <c r="G6" s="1481"/>
      <c r="H6" s="1481"/>
      <c r="I6" s="1481"/>
      <c r="J6" s="1481"/>
      <c r="K6" s="1481"/>
      <c r="L6" s="1481"/>
      <c r="M6" s="1481"/>
      <c r="N6" s="1482"/>
      <c r="O6" s="924"/>
    </row>
    <row r="7" spans="1:15" s="923" customFormat="1" ht="18.75" customHeight="1">
      <c r="B7" s="1483" t="s">
        <v>1324</v>
      </c>
      <c r="C7" s="1484"/>
      <c r="D7" s="1484"/>
      <c r="E7" s="1484"/>
      <c r="F7" s="1484"/>
      <c r="G7" s="1484"/>
      <c r="H7" s="1484"/>
      <c r="I7" s="1484"/>
      <c r="J7" s="1484"/>
      <c r="K7" s="1484"/>
      <c r="L7" s="1484"/>
      <c r="M7" s="1484"/>
      <c r="N7" s="1485"/>
    </row>
    <row r="8" spans="1:15" ht="18.75" thickBot="1">
      <c r="B8" s="925"/>
      <c r="C8" s="926"/>
      <c r="D8" s="926"/>
      <c r="E8" s="926"/>
      <c r="F8" s="926"/>
      <c r="G8" s="927"/>
      <c r="H8" s="927"/>
      <c r="I8" s="927"/>
      <c r="J8" s="927"/>
      <c r="K8" s="927"/>
      <c r="L8" s="927"/>
      <c r="M8" s="927"/>
      <c r="N8" s="928" t="s">
        <v>1325</v>
      </c>
    </row>
    <row r="9" spans="1:15" ht="36.75" thickBot="1">
      <c r="B9" s="929" t="s">
        <v>1326</v>
      </c>
      <c r="C9" s="930" t="s">
        <v>1</v>
      </c>
      <c r="D9" s="930" t="s">
        <v>1327</v>
      </c>
      <c r="E9" s="931" t="s">
        <v>1328</v>
      </c>
      <c r="F9" s="931" t="s">
        <v>1329</v>
      </c>
      <c r="G9" s="932" t="s">
        <v>1330</v>
      </c>
      <c r="H9" s="933" t="s">
        <v>1331</v>
      </c>
      <c r="I9" s="932" t="s">
        <v>1332</v>
      </c>
      <c r="J9" s="933" t="s">
        <v>1333</v>
      </c>
      <c r="K9" s="932" t="s">
        <v>1334</v>
      </c>
      <c r="L9" s="933" t="s">
        <v>1335</v>
      </c>
      <c r="M9" s="932" t="s">
        <v>1336</v>
      </c>
      <c r="N9" s="933" t="s">
        <v>1337</v>
      </c>
    </row>
    <row r="10" spans="1:15" ht="18.75" thickBot="1">
      <c r="B10" s="934"/>
      <c r="C10" s="935"/>
      <c r="D10" s="935"/>
      <c r="E10" s="936"/>
      <c r="F10" s="936"/>
      <c r="G10" s="936"/>
      <c r="H10" s="935"/>
      <c r="I10" s="936"/>
      <c r="J10" s="935"/>
      <c r="K10" s="936"/>
      <c r="L10" s="935"/>
      <c r="M10" s="936"/>
      <c r="N10" s="935"/>
    </row>
    <row r="11" spans="1:15">
      <c r="A11" s="937">
        <v>1</v>
      </c>
      <c r="B11" s="938" t="s">
        <v>1338</v>
      </c>
      <c r="C11" s="939" t="s">
        <v>1339</v>
      </c>
      <c r="D11" s="940">
        <f>'[2]TRANS_A-N_STG'!D9+[2]MAIN_DIVN!D9+[2]FLD_WRNG_STN!D9+[2]CE_STRS_CONS!D9</f>
        <v>215250248</v>
      </c>
      <c r="E11" s="940">
        <f>'[2]TRANS_A-N_STG'!E9+[2]MAIN_DIVN!E9+[2]FLD_WRNG_STN!E9+[2]CE_STRS_CONS!E9</f>
        <v>11152160.689999999</v>
      </c>
      <c r="F11" s="940">
        <f>'[2]TRANS_A-N_STG'!F9+[2]MAIN_DIVN!F9+[2]FLD_WRNG_STN!F9+[2]CE_STRS_CONS!F9</f>
        <v>226402408.69</v>
      </c>
      <c r="G11" s="940">
        <f>'[2]TRANS_A-N_STG'!G9+[2]MAIN_DIVN!G9+[2]FLD_WRNG_STN!G9+[2]CE_STRS_CONS!G9</f>
        <v>19999.729999989271</v>
      </c>
      <c r="H11" s="940">
        <f>'[2]TRANS_A-N_STG'!H9+[2]MAIN_DIVN!H9+[2]FLD_WRNG_STN!H9+[2]CE_STRS_CONS!H9</f>
        <v>226422408.41999999</v>
      </c>
      <c r="I11" s="940">
        <f>'[2]TRANS_A-N_STG'!I9+[2]MAIN_DIVN!I9+[2]FLD_WRNG_STN!I9+[2]CE_STRS_CONS!I9</f>
        <v>0</v>
      </c>
      <c r="J11" s="940">
        <f>'[2]TRANS_A-N_STG'!J9+[2]MAIN_DIVN!J9+[2]FLD_WRNG_STN!J9+[2]CE_STRS_CONS!J9</f>
        <v>226422408.41999999</v>
      </c>
      <c r="K11" s="940">
        <f>'[2]TRANS_A-N_STG'!K9+[2]MAIN_DIVN!K9+[2]FLD_WRNG_STN!K9+[2]CE_STRS_CONS!K9</f>
        <v>0</v>
      </c>
      <c r="L11" s="940">
        <f>'[2]TRANS_A-N_STG'!L9+[2]MAIN_DIVN!L9+[2]FLD_WRNG_STN!L9+[2]CE_STRS_CONS!L9</f>
        <v>226422408.41999999</v>
      </c>
      <c r="M11" s="940">
        <f>'[2]TRANS_A-N_STG'!M9+[2]MAIN_DIVN!M9+[2]FLD_WRNG_STN!M9+[2]CE_STRS_CONS!M9</f>
        <v>-3855639</v>
      </c>
      <c r="N11" s="940">
        <f>'[2]TRANS_A-N_STG'!N9+[2]MAIN_DIVN!N9+[2]FLD_WRNG_STN!N9+[2]CE_STRS_CONS!N9</f>
        <v>222566769.41999999</v>
      </c>
    </row>
    <row r="12" spans="1:15">
      <c r="A12" s="937">
        <f>A11+1</f>
        <v>2</v>
      </c>
      <c r="B12" s="938" t="s">
        <v>1340</v>
      </c>
      <c r="C12" s="939" t="s">
        <v>1341</v>
      </c>
      <c r="D12" s="940">
        <f>'[2]TRANS_A-N_STG'!D10+[2]MAIN_DIVN!D10+[2]FLD_WRNG_STN!D10+[2]CE_STRS_CONS!D10</f>
        <v>160498083</v>
      </c>
      <c r="E12" s="940">
        <f>'[2]TRANS_A-N_STG'!E10+[2]MAIN_DIVN!E10+[2]FLD_WRNG_STN!E10+[2]CE_STRS_CONS!E10</f>
        <v>950796.93000000529</v>
      </c>
      <c r="F12" s="940">
        <f>'[2]TRANS_A-N_STG'!F10+[2]MAIN_DIVN!F10+[2]FLD_WRNG_STN!F10+[2]CE_STRS_CONS!F10</f>
        <v>161448879.92999998</v>
      </c>
      <c r="G12" s="940">
        <f>'[2]TRANS_A-N_STG'!G10+[2]MAIN_DIVN!G10+[2]FLD_WRNG_STN!G10+[2]CE_STRS_CONS!G10</f>
        <v>8152935.879999999</v>
      </c>
      <c r="H12" s="940">
        <f>'[2]TRANS_A-N_STG'!H10+[2]MAIN_DIVN!H10+[2]FLD_WRNG_STN!H10+[2]CE_STRS_CONS!H10</f>
        <v>169601815.80999997</v>
      </c>
      <c r="I12" s="940">
        <f>'[2]TRANS_A-N_STG'!I10+[2]MAIN_DIVN!I10+[2]FLD_WRNG_STN!I10+[2]CE_STRS_CONS!I10</f>
        <v>15532415</v>
      </c>
      <c r="J12" s="940">
        <f>'[2]TRANS_A-N_STG'!J10+[2]MAIN_DIVN!J10+[2]FLD_WRNG_STN!J10+[2]CE_STRS_CONS!J10</f>
        <v>185134230.80999997</v>
      </c>
      <c r="K12" s="940">
        <f>'[2]TRANS_A-N_STG'!K10+[2]MAIN_DIVN!K10+[2]FLD_WRNG_STN!K10+[2]CE_STRS_CONS!K10</f>
        <v>18013212.769999985</v>
      </c>
      <c r="L12" s="940">
        <f>'[2]TRANS_A-N_STG'!L10+[2]MAIN_DIVN!L10+[2]FLD_WRNG_STN!L10+[2]CE_STRS_CONS!L10</f>
        <v>203147443.57999998</v>
      </c>
      <c r="M12" s="940">
        <f>'[2]TRANS_A-N_STG'!M10+[2]MAIN_DIVN!M10+[2]FLD_WRNG_STN!M10+[2]CE_STRS_CONS!M10</f>
        <v>33357481.23</v>
      </c>
      <c r="N12" s="940">
        <f>'[2]TRANS_A-N_STG'!N10+[2]MAIN_DIVN!N10+[2]FLD_WRNG_STN!N10+[2]CE_STRS_CONS!N10</f>
        <v>236504924.80999997</v>
      </c>
    </row>
    <row r="13" spans="1:15">
      <c r="A13" s="937">
        <f t="shared" ref="A13:A21" si="0">A12+1</f>
        <v>3</v>
      </c>
      <c r="B13" s="938" t="s">
        <v>1342</v>
      </c>
      <c r="C13" s="939" t="s">
        <v>1343</v>
      </c>
      <c r="D13" s="940">
        <f>'[2]TRANS_A-N_STG'!D11+[2]MAIN_DIVN!D11+[2]FLD_WRNG_STN!D11+[2]CE_STRS_CONS!D11</f>
        <v>1394131</v>
      </c>
      <c r="E13" s="940">
        <f>'[2]TRANS_A-N_STG'!E11+[2]MAIN_DIVN!E11+[2]FLD_WRNG_STN!E11+[2]CE_STRS_CONS!E11</f>
        <v>0.25</v>
      </c>
      <c r="F13" s="940">
        <f>'[2]TRANS_A-N_STG'!F11+[2]MAIN_DIVN!F11+[2]FLD_WRNG_STN!F11+[2]CE_STRS_CONS!F11</f>
        <v>1394131.25</v>
      </c>
      <c r="G13" s="940">
        <f>'[2]TRANS_A-N_STG'!G11+[2]MAIN_DIVN!G11+[2]FLD_WRNG_STN!G11+[2]CE_STRS_CONS!G11</f>
        <v>0.11999999999648026</v>
      </c>
      <c r="H13" s="940">
        <f>'[2]TRANS_A-N_STG'!H11+[2]MAIN_DIVN!H11+[2]FLD_WRNG_STN!H11+[2]CE_STRS_CONS!H11</f>
        <v>1394131.37</v>
      </c>
      <c r="I13" s="940">
        <f>'[2]TRANS_A-N_STG'!I11+[2]MAIN_DIVN!I11+[2]FLD_WRNG_STN!I11+[2]CE_STRS_CONS!I11</f>
        <v>594443.47</v>
      </c>
      <c r="J13" s="940">
        <f>'[2]TRANS_A-N_STG'!J11+[2]MAIN_DIVN!J11+[2]FLD_WRNG_STN!J11+[2]CE_STRS_CONS!J11</f>
        <v>1988574.84</v>
      </c>
      <c r="K13" s="940">
        <f>'[2]TRANS_A-N_STG'!K11+[2]MAIN_DIVN!K11+[2]FLD_WRNG_STN!K11+[2]CE_STRS_CONS!K11</f>
        <v>0</v>
      </c>
      <c r="L13" s="940">
        <f>'[2]TRANS_A-N_STG'!L11+[2]MAIN_DIVN!L11+[2]FLD_WRNG_STN!L11+[2]CE_STRS_CONS!L11</f>
        <v>1988574.84</v>
      </c>
      <c r="M13" s="940">
        <f>'[2]TRANS_A-N_STG'!M11+[2]MAIN_DIVN!M11+[2]FLD_WRNG_STN!M11+[2]CE_STRS_CONS!M11</f>
        <v>48997.53</v>
      </c>
      <c r="N13" s="940">
        <f>'[2]TRANS_A-N_STG'!N11+[2]MAIN_DIVN!N11+[2]FLD_WRNG_STN!N11+[2]CE_STRS_CONS!N11</f>
        <v>2037572.37</v>
      </c>
    </row>
    <row r="14" spans="1:15">
      <c r="A14" s="937">
        <f t="shared" si="0"/>
        <v>4</v>
      </c>
      <c r="B14" s="938" t="s">
        <v>1344</v>
      </c>
      <c r="C14" s="939" t="s">
        <v>1345</v>
      </c>
      <c r="D14" s="940">
        <f>'[2]TRANS_A-N_STG'!D12+[2]MAIN_DIVN!D12+[2]FLD_WRNG_STN!D12+[2]CE_STRS_CONS!D12</f>
        <v>337735</v>
      </c>
      <c r="E14" s="940">
        <f>'[2]TRANS_A-N_STG'!E12+[2]MAIN_DIVN!E12+[2]FLD_WRNG_STN!E12+[2]CE_STRS_CONS!E12</f>
        <v>0.20000000001164153</v>
      </c>
      <c r="F14" s="940">
        <f>'[2]TRANS_A-N_STG'!F12+[2]MAIN_DIVN!F12+[2]FLD_WRNG_STN!F12+[2]CE_STRS_CONS!F12</f>
        <v>337735.2</v>
      </c>
      <c r="G14" s="940">
        <f>'[2]TRANS_A-N_STG'!G12+[2]MAIN_DIVN!G12+[2]FLD_WRNG_STN!G12+[2]CE_STRS_CONS!G12</f>
        <v>0</v>
      </c>
      <c r="H14" s="940">
        <f>'[2]TRANS_A-N_STG'!H12+[2]MAIN_DIVN!H12+[2]FLD_WRNG_STN!H12+[2]CE_STRS_CONS!H12</f>
        <v>337735.2</v>
      </c>
      <c r="I14" s="940">
        <f>'[2]TRANS_A-N_STG'!I12+[2]MAIN_DIVN!I12+[2]FLD_WRNG_STN!I12+[2]CE_STRS_CONS!I12</f>
        <v>0</v>
      </c>
      <c r="J14" s="940">
        <f>'[2]TRANS_A-N_STG'!J12+[2]MAIN_DIVN!J12+[2]FLD_WRNG_STN!J12+[2]CE_STRS_CONS!J12</f>
        <v>337735.2</v>
      </c>
      <c r="K14" s="940">
        <f>'[2]TRANS_A-N_STG'!K12+[2]MAIN_DIVN!K12+[2]FLD_WRNG_STN!K12+[2]CE_STRS_CONS!K12</f>
        <v>0</v>
      </c>
      <c r="L14" s="940">
        <f>'[2]TRANS_A-N_STG'!L12+[2]MAIN_DIVN!L12+[2]FLD_WRNG_STN!L12+[2]CE_STRS_CONS!L12</f>
        <v>337735.2</v>
      </c>
      <c r="M14" s="940">
        <f>'[2]TRANS_A-N_STG'!M12+[2]MAIN_DIVN!M12+[2]FLD_WRNG_STN!M12+[2]CE_STRS_CONS!M12</f>
        <v>0</v>
      </c>
      <c r="N14" s="940">
        <f>'[2]TRANS_A-N_STG'!N12+[2]MAIN_DIVN!N12+[2]FLD_WRNG_STN!N12+[2]CE_STRS_CONS!N12</f>
        <v>337735.2</v>
      </c>
    </row>
    <row r="15" spans="1:15" ht="36">
      <c r="A15" s="937">
        <f t="shared" si="0"/>
        <v>5</v>
      </c>
      <c r="B15" s="941" t="s">
        <v>1344</v>
      </c>
      <c r="C15" s="942" t="s">
        <v>1346</v>
      </c>
      <c r="D15" s="940">
        <f>'[2]TRANS_A-N_STG'!D13+[2]MAIN_DIVN!D13+[2]FLD_WRNG_STN!D13+[2]CE_STRS_CONS!D13</f>
        <v>0</v>
      </c>
      <c r="E15" s="940">
        <f>'[2]TRANS_A-N_STG'!E13+[2]MAIN_DIVN!E13+[2]FLD_WRNG_STN!E13+[2]CE_STRS_CONS!E13</f>
        <v>73592</v>
      </c>
      <c r="F15" s="940">
        <f>'[2]TRANS_A-N_STG'!F13+[2]MAIN_DIVN!F13+[2]FLD_WRNG_STN!F13+[2]CE_STRS_CONS!F13</f>
        <v>73592</v>
      </c>
      <c r="G15" s="940">
        <f>'[2]TRANS_A-N_STG'!G13+[2]MAIN_DIVN!G13+[2]FLD_WRNG_STN!G13+[2]CE_STRS_CONS!G13</f>
        <v>0</v>
      </c>
      <c r="H15" s="940">
        <f>'[2]TRANS_A-N_STG'!H13+[2]MAIN_DIVN!H13+[2]FLD_WRNG_STN!H13+[2]CE_STRS_CONS!H13</f>
        <v>73592</v>
      </c>
      <c r="I15" s="940">
        <f>'[2]TRANS_A-N_STG'!I13+[2]MAIN_DIVN!I13+[2]FLD_WRNG_STN!I13+[2]CE_STRS_CONS!I13</f>
        <v>0</v>
      </c>
      <c r="J15" s="940">
        <f>'[2]TRANS_A-N_STG'!J13+[2]MAIN_DIVN!J13+[2]FLD_WRNG_STN!J13+[2]CE_STRS_CONS!J13</f>
        <v>73592</v>
      </c>
      <c r="K15" s="940">
        <f>'[2]TRANS_A-N_STG'!K13+[2]MAIN_DIVN!K13+[2]FLD_WRNG_STN!K13+[2]CE_STRS_CONS!K13</f>
        <v>0</v>
      </c>
      <c r="L15" s="940">
        <f>'[2]TRANS_A-N_STG'!L13+[2]MAIN_DIVN!L13+[2]FLD_WRNG_STN!L13+[2]CE_STRS_CONS!L13</f>
        <v>73592</v>
      </c>
      <c r="M15" s="940">
        <f>'[2]TRANS_A-N_STG'!M13+[2]MAIN_DIVN!M13+[2]FLD_WRNG_STN!M13+[2]CE_STRS_CONS!M13</f>
        <v>0</v>
      </c>
      <c r="N15" s="940">
        <f>'[2]TRANS_A-N_STG'!N13+[2]MAIN_DIVN!N13+[2]FLD_WRNG_STN!N13+[2]CE_STRS_CONS!N13</f>
        <v>73592</v>
      </c>
    </row>
    <row r="16" spans="1:15">
      <c r="A16" s="937">
        <f t="shared" si="0"/>
        <v>6</v>
      </c>
      <c r="B16" s="938" t="s">
        <v>1347</v>
      </c>
      <c r="C16" s="939" t="s">
        <v>1348</v>
      </c>
      <c r="D16" s="940">
        <f>'[2]TRANS_A-N_STG'!D14+[2]MAIN_DIVN!D14+[2]FLD_WRNG_STN!D14+[2]CE_STRS_CONS!D14</f>
        <v>8112126320</v>
      </c>
      <c r="E16" s="940">
        <f>'[2]TRANS_A-N_STG'!E14+[2]MAIN_DIVN!E14+[2]FLD_WRNG_STN!E14+[2]CE_STRS_CONS!E14</f>
        <v>1868909815.5899997</v>
      </c>
      <c r="F16" s="940">
        <f>'[2]TRANS_A-N_STG'!F14+[2]MAIN_DIVN!F14+[2]FLD_WRNG_STN!F14+[2]CE_STRS_CONS!F14</f>
        <v>9981036135.5900002</v>
      </c>
      <c r="G16" s="940">
        <f>'[2]TRANS_A-N_STG'!G14+[2]MAIN_DIVN!G14+[2]FLD_WRNG_STN!G14+[2]CE_STRS_CONS!G14</f>
        <v>818364782.0800004</v>
      </c>
      <c r="H16" s="940">
        <f>'[2]TRANS_A-N_STG'!H14+[2]MAIN_DIVN!H14+[2]FLD_WRNG_STN!H14+[2]CE_STRS_CONS!H14</f>
        <v>10799400917.67</v>
      </c>
      <c r="I16" s="940">
        <f>'[2]TRANS_A-N_STG'!I14+[2]MAIN_DIVN!I14+[2]FLD_WRNG_STN!I14+[2]CE_STRS_CONS!I14</f>
        <v>611155884.12999916</v>
      </c>
      <c r="J16" s="940">
        <f>'[2]TRANS_A-N_STG'!J14+[2]MAIN_DIVN!J14+[2]FLD_WRNG_STN!J14+[2]CE_STRS_CONS!J14</f>
        <v>11410556801.799999</v>
      </c>
      <c r="K16" s="940">
        <f>'[2]TRANS_A-N_STG'!K14+[2]MAIN_DIVN!K14+[2]FLD_WRNG_STN!K14+[2]CE_STRS_CONS!K14</f>
        <v>694816243.85000134</v>
      </c>
      <c r="L16" s="940">
        <f>'[2]TRANS_A-N_STG'!L14+[2]MAIN_DIVN!L14+[2]FLD_WRNG_STN!L14+[2]CE_STRS_CONS!L14</f>
        <v>12105373045.650002</v>
      </c>
      <c r="M16" s="940">
        <f>'[2]TRANS_A-N_STG'!M14+[2]MAIN_DIVN!M14+[2]FLD_WRNG_STN!M14+[2]CE_STRS_CONS!M14</f>
        <v>757410010.09000015</v>
      </c>
      <c r="N16" s="940">
        <f>'[2]TRANS_A-N_STG'!N14+[2]MAIN_DIVN!N14+[2]FLD_WRNG_STN!N14+[2]CE_STRS_CONS!N14</f>
        <v>12862783055.740002</v>
      </c>
    </row>
    <row r="17" spans="1:16">
      <c r="A17" s="937">
        <f t="shared" si="0"/>
        <v>7</v>
      </c>
      <c r="B17" s="938" t="s">
        <v>1349</v>
      </c>
      <c r="C17" s="939" t="s">
        <v>1350</v>
      </c>
      <c r="D17" s="940">
        <f>'[2]TRANS_A-N_STG'!D15+[2]MAIN_DIVN!D15+[2]FLD_WRNG_STN!D15+[2]CE_STRS_CONS!D15</f>
        <v>4438077</v>
      </c>
      <c r="E17" s="940">
        <f>'[2]TRANS_A-N_STG'!E15+[2]MAIN_DIVN!E15+[2]FLD_WRNG_STN!E15+[2]CE_STRS_CONS!E15</f>
        <v>-0.41999999998370185</v>
      </c>
      <c r="F17" s="940">
        <f>'[2]TRANS_A-N_STG'!F15+[2]MAIN_DIVN!F15+[2]FLD_WRNG_STN!F15+[2]CE_STRS_CONS!F15</f>
        <v>4438076.58</v>
      </c>
      <c r="G17" s="940">
        <f>'[2]TRANS_A-N_STG'!G15+[2]MAIN_DIVN!G15+[2]FLD_WRNG_STN!G15+[2]CE_STRS_CONS!G15</f>
        <v>-8.9999999850988388E-2</v>
      </c>
      <c r="H17" s="940">
        <f>'[2]TRANS_A-N_STG'!H15+[2]MAIN_DIVN!H15+[2]FLD_WRNG_STN!H15+[2]CE_STRS_CONS!H15</f>
        <v>4438076.49</v>
      </c>
      <c r="I17" s="940">
        <f>'[2]TRANS_A-N_STG'!I15+[2]MAIN_DIVN!I15+[2]FLD_WRNG_STN!I15+[2]CE_STRS_CONS!I15</f>
        <v>2910770.6999999997</v>
      </c>
      <c r="J17" s="940">
        <f>'[2]TRANS_A-N_STG'!J15+[2]MAIN_DIVN!J15+[2]FLD_WRNG_STN!J15+[2]CE_STRS_CONS!J15</f>
        <v>7348847.1899999995</v>
      </c>
      <c r="K17" s="940">
        <f>'[2]TRANS_A-N_STG'!K15+[2]MAIN_DIVN!K15+[2]FLD_WRNG_STN!K15+[2]CE_STRS_CONS!K15</f>
        <v>0</v>
      </c>
      <c r="L17" s="940">
        <f>'[2]TRANS_A-N_STG'!L15+[2]MAIN_DIVN!L15+[2]FLD_WRNG_STN!L15+[2]CE_STRS_CONS!L15</f>
        <v>7348847.1899999995</v>
      </c>
      <c r="M17" s="940">
        <f>'[2]TRANS_A-N_STG'!M15+[2]MAIN_DIVN!M15+[2]FLD_WRNG_STN!M15+[2]CE_STRS_CONS!M15</f>
        <v>-609267.75</v>
      </c>
      <c r="N17" s="940">
        <f>'[2]TRANS_A-N_STG'!N15+[2]MAIN_DIVN!N15+[2]FLD_WRNG_STN!N15+[2]CE_STRS_CONS!N15</f>
        <v>6739579.4399999995</v>
      </c>
    </row>
    <row r="18" spans="1:16">
      <c r="A18" s="937">
        <f t="shared" si="0"/>
        <v>8</v>
      </c>
      <c r="B18" s="938" t="s">
        <v>1351</v>
      </c>
      <c r="C18" s="939" t="s">
        <v>1352</v>
      </c>
      <c r="D18" s="940">
        <f>'[2]TRANS_A-N_STG'!D16+[2]MAIN_DIVN!D16+[2]FLD_WRNG_STN!D16+[2]CE_STRS_CONS!D16</f>
        <v>4612113606</v>
      </c>
      <c r="E18" s="940">
        <f>'[2]TRANS_A-N_STG'!E16+[2]MAIN_DIVN!E16+[2]FLD_WRNG_STN!E16+[2]CE_STRS_CONS!E16</f>
        <v>185991777.39999986</v>
      </c>
      <c r="F18" s="940">
        <f>'[2]TRANS_A-N_STG'!F16+[2]MAIN_DIVN!F16+[2]FLD_WRNG_STN!F16+[2]CE_STRS_CONS!F16</f>
        <v>4798105383.3999996</v>
      </c>
      <c r="G18" s="940">
        <f>'[2]TRANS_A-N_STG'!G16+[2]MAIN_DIVN!G16+[2]FLD_WRNG_STN!G16+[2]CE_STRS_CONS!G16</f>
        <v>2443679570.6800003</v>
      </c>
      <c r="H18" s="940">
        <f>'[2]TRANS_A-N_STG'!H16+[2]MAIN_DIVN!H16+[2]FLD_WRNG_STN!H16+[2]CE_STRS_CONS!H16</f>
        <v>7241784954.0799999</v>
      </c>
      <c r="I18" s="940">
        <f>'[2]TRANS_A-N_STG'!I16+[2]MAIN_DIVN!I16+[2]FLD_WRNG_STN!I16+[2]CE_STRS_CONS!I16</f>
        <v>228684988.16000009</v>
      </c>
      <c r="J18" s="940">
        <f>'[2]TRANS_A-N_STG'!J16+[2]MAIN_DIVN!J16+[2]FLD_WRNG_STN!J16+[2]CE_STRS_CONS!J16</f>
        <v>7470469942.2399998</v>
      </c>
      <c r="K18" s="940">
        <f>'[2]TRANS_A-N_STG'!K16+[2]MAIN_DIVN!K16+[2]FLD_WRNG_STN!K16+[2]CE_STRS_CONS!K16</f>
        <v>820662987.59000003</v>
      </c>
      <c r="L18" s="940">
        <f>'[2]TRANS_A-N_STG'!L16+[2]MAIN_DIVN!L16+[2]FLD_WRNG_STN!L16+[2]CE_STRS_CONS!L16</f>
        <v>8291132929.8299999</v>
      </c>
      <c r="M18" s="940">
        <f>'[2]TRANS_A-N_STG'!M16+[2]MAIN_DIVN!M16+[2]FLD_WRNG_STN!M16+[2]CE_STRS_CONS!M16</f>
        <v>1037127196.0699996</v>
      </c>
      <c r="N18" s="940">
        <f>'[2]TRANS_A-N_STG'!N16+[2]MAIN_DIVN!N16+[2]FLD_WRNG_STN!N16+[2]CE_STRS_CONS!N16</f>
        <v>9328260125.8999996</v>
      </c>
    </row>
    <row r="19" spans="1:16">
      <c r="A19" s="937">
        <f t="shared" si="0"/>
        <v>9</v>
      </c>
      <c r="B19" s="938" t="s">
        <v>1353</v>
      </c>
      <c r="C19" s="939" t="s">
        <v>1354</v>
      </c>
      <c r="D19" s="940">
        <f>'[2]TRANS_A-N_STG'!D17+[2]MAIN_DIVN!D17+[2]FLD_WRNG_STN!D17+[2]CE_STRS_CONS!D17</f>
        <v>469878</v>
      </c>
      <c r="E19" s="940">
        <f>'[2]TRANS_A-N_STG'!E17+[2]MAIN_DIVN!E17+[2]FLD_WRNG_STN!E17+[2]CE_STRS_CONS!E17</f>
        <v>0</v>
      </c>
      <c r="F19" s="940">
        <f>'[2]TRANS_A-N_STG'!F17+[2]MAIN_DIVN!F17+[2]FLD_WRNG_STN!F17+[2]CE_STRS_CONS!F17</f>
        <v>469878</v>
      </c>
      <c r="G19" s="940">
        <f>'[2]TRANS_A-N_STG'!G17+[2]MAIN_DIVN!G17+[2]FLD_WRNG_STN!G17+[2]CE_STRS_CONS!G17</f>
        <v>-0.5</v>
      </c>
      <c r="H19" s="940">
        <f>'[2]TRANS_A-N_STG'!H17+[2]MAIN_DIVN!H17+[2]FLD_WRNG_STN!H17+[2]CE_STRS_CONS!H17</f>
        <v>469877.5</v>
      </c>
      <c r="I19" s="940">
        <f>'[2]TRANS_A-N_STG'!I17+[2]MAIN_DIVN!I17+[2]FLD_WRNG_STN!I17+[2]CE_STRS_CONS!I17</f>
        <v>0</v>
      </c>
      <c r="J19" s="940">
        <f>'[2]TRANS_A-N_STG'!J17+[2]MAIN_DIVN!J17+[2]FLD_WRNG_STN!J17+[2]CE_STRS_CONS!J17</f>
        <v>469877.5</v>
      </c>
      <c r="K19" s="940">
        <f>'[2]TRANS_A-N_STG'!K17+[2]MAIN_DIVN!K17+[2]FLD_WRNG_STN!K17+[2]CE_STRS_CONS!K17</f>
        <v>0</v>
      </c>
      <c r="L19" s="940">
        <f>'[2]TRANS_A-N_STG'!L17+[2]MAIN_DIVN!L17+[2]FLD_WRNG_STN!L17+[2]CE_STRS_CONS!L17</f>
        <v>469877.5</v>
      </c>
      <c r="M19" s="940">
        <f>'[2]TRANS_A-N_STG'!M17+[2]MAIN_DIVN!M17+[2]FLD_WRNG_STN!M17+[2]CE_STRS_CONS!M17</f>
        <v>0</v>
      </c>
      <c r="N19" s="940">
        <f>'[2]TRANS_A-N_STG'!N17+[2]MAIN_DIVN!N17+[2]FLD_WRNG_STN!N17+[2]CE_STRS_CONS!N17</f>
        <v>469877.5</v>
      </c>
    </row>
    <row r="20" spans="1:16">
      <c r="A20" s="937">
        <f t="shared" si="0"/>
        <v>10</v>
      </c>
      <c r="B20" s="938" t="s">
        <v>1355</v>
      </c>
      <c r="C20" s="939" t="s">
        <v>1356</v>
      </c>
      <c r="D20" s="940">
        <f>'[2]TRANS_A-N_STG'!D18+[2]MAIN_DIVN!D18+[2]FLD_WRNG_STN!D18+[2]CE_STRS_CONS!D18</f>
        <v>142024255</v>
      </c>
      <c r="E20" s="940">
        <f>'[2]TRANS_A-N_STG'!E18+[2]MAIN_DIVN!E18+[2]FLD_WRNG_STN!E18+[2]CE_STRS_CONS!E18</f>
        <v>-4101766.8599999994</v>
      </c>
      <c r="F20" s="940">
        <f>'[2]TRANS_A-N_STG'!F18+[2]MAIN_DIVN!F18+[2]FLD_WRNG_STN!F18+[2]CE_STRS_CONS!F18</f>
        <v>137922488.13999999</v>
      </c>
      <c r="G20" s="940">
        <f>'[2]TRANS_A-N_STG'!G18+[2]MAIN_DIVN!G18+[2]FLD_WRNG_STN!G18+[2]CE_STRS_CONS!G18</f>
        <v>5781194.4599999972</v>
      </c>
      <c r="H20" s="940">
        <f>'[2]TRANS_A-N_STG'!H18+[2]MAIN_DIVN!H18+[2]FLD_WRNG_STN!H18+[2]CE_STRS_CONS!H18</f>
        <v>143703682.59999999</v>
      </c>
      <c r="I20" s="940">
        <f>'[2]TRANS_A-N_STG'!I18+[2]MAIN_DIVN!I18+[2]FLD_WRNG_STN!I18+[2]CE_STRS_CONS!I18</f>
        <v>3797955.9900000058</v>
      </c>
      <c r="J20" s="940">
        <f>'[2]TRANS_A-N_STG'!J18+[2]MAIN_DIVN!J18+[2]FLD_WRNG_STN!J18+[2]CE_STRS_CONS!J18</f>
        <v>147501638.59</v>
      </c>
      <c r="K20" s="940">
        <f>'[2]TRANS_A-N_STG'!K18+[2]MAIN_DIVN!K18+[2]FLD_WRNG_STN!K18+[2]CE_STRS_CONS!K18</f>
        <v>-1673353.7100000083</v>
      </c>
      <c r="L20" s="940">
        <f>'[2]TRANS_A-N_STG'!L18+[2]MAIN_DIVN!L18+[2]FLD_WRNG_STN!L18+[2]CE_STRS_CONS!L18</f>
        <v>145828284.88</v>
      </c>
      <c r="M20" s="940">
        <f>'[2]TRANS_A-N_STG'!M18+[2]MAIN_DIVN!M18+[2]FLD_WRNG_STN!M18+[2]CE_STRS_CONS!M18</f>
        <v>4860075.5100000054</v>
      </c>
      <c r="N20" s="940">
        <f>'[2]TRANS_A-N_STG'!N18+[2]MAIN_DIVN!N18+[2]FLD_WRNG_STN!N18+[2]CE_STRS_CONS!N18</f>
        <v>150688360.38999999</v>
      </c>
    </row>
    <row r="21" spans="1:16">
      <c r="A21" s="937">
        <f t="shared" si="0"/>
        <v>11</v>
      </c>
      <c r="B21" s="938" t="s">
        <v>1357</v>
      </c>
      <c r="C21" s="939" t="s">
        <v>1358</v>
      </c>
      <c r="D21" s="940">
        <f>'[2]TRANS_A-N_STG'!D19+[2]MAIN_DIVN!D19+[2]FLD_WRNG_STN!D19+[2]CE_STRS_CONS!D19</f>
        <v>0</v>
      </c>
      <c r="E21" s="940">
        <f>'[2]TRANS_A-N_STG'!E19+[2]MAIN_DIVN!E19+[2]FLD_WRNG_STN!E19+[2]CE_STRS_CONS!E19</f>
        <v>0</v>
      </c>
      <c r="F21" s="940">
        <f>'[2]TRANS_A-N_STG'!F19+[2]MAIN_DIVN!F19+[2]FLD_WRNG_STN!F19+[2]CE_STRS_CONS!F19</f>
        <v>0</v>
      </c>
      <c r="G21" s="940">
        <f>'[2]TRANS_A-N_STG'!G19+[2]MAIN_DIVN!G19+[2]FLD_WRNG_STN!G19+[2]CE_STRS_CONS!G19</f>
        <v>0</v>
      </c>
      <c r="H21" s="940">
        <f>'[2]TRANS_A-N_STG'!H19+[2]MAIN_DIVN!H19+[2]FLD_WRNG_STN!H19+[2]CE_STRS_CONS!H19</f>
        <v>0</v>
      </c>
      <c r="I21" s="940">
        <f>'[2]TRANS_A-N_STG'!I19+[2]MAIN_DIVN!I19+[2]FLD_WRNG_STN!I19+[2]CE_STRS_CONS!I19</f>
        <v>0</v>
      </c>
      <c r="J21" s="940">
        <f>'[2]TRANS_A-N_STG'!J19+[2]MAIN_DIVN!J19+[2]FLD_WRNG_STN!J19+[2]CE_STRS_CONS!J19</f>
        <v>0</v>
      </c>
      <c r="K21" s="940">
        <f>'[2]TRANS_A-N_STG'!K19+[2]MAIN_DIVN!K19+[2]FLD_WRNG_STN!K19+[2]CE_STRS_CONS!K19</f>
        <v>0</v>
      </c>
      <c r="L21" s="940">
        <f>'[2]TRANS_A-N_STG'!L19+[2]MAIN_DIVN!L19+[2]FLD_WRNG_STN!L19+[2]CE_STRS_CONS!L19</f>
        <v>0</v>
      </c>
      <c r="M21" s="940">
        <f>'[2]TRANS_A-N_STG'!M19+[2]MAIN_DIVN!M19+[2]FLD_WRNG_STN!M19+[2]CE_STRS_CONS!M19</f>
        <v>0</v>
      </c>
      <c r="N21" s="940">
        <f>'[2]TRANS_A-N_STG'!N19+[2]MAIN_DIVN!N19+[2]FLD_WRNG_STN!N19+[2]CE_STRS_CONS!N19</f>
        <v>0</v>
      </c>
    </row>
    <row r="22" spans="1:16" ht="18.75" thickBot="1">
      <c r="B22" s="943"/>
      <c r="C22" s="944"/>
      <c r="D22" s="945"/>
      <c r="E22" s="945"/>
      <c r="F22" s="945"/>
      <c r="G22" s="945"/>
      <c r="H22" s="945"/>
      <c r="I22" s="945"/>
      <c r="J22" s="945"/>
      <c r="K22" s="945"/>
      <c r="L22" s="945"/>
      <c r="M22" s="945"/>
      <c r="N22" s="945"/>
      <c r="O22" s="946">
        <v>797566100.75999928</v>
      </c>
      <c r="P22" s="946">
        <v>15330144439.589998</v>
      </c>
    </row>
    <row r="23" spans="1:16" s="947" customFormat="1" ht="18.75" thickBot="1">
      <c r="B23" s="1486" t="s">
        <v>1359</v>
      </c>
      <c r="C23" s="1487"/>
      <c r="D23" s="948">
        <f t="shared" ref="D23:K23" si="1">SUM(D11:D22)</f>
        <v>13248652333</v>
      </c>
      <c r="E23" s="949">
        <f t="shared" si="1"/>
        <v>2062976375.7799995</v>
      </c>
      <c r="F23" s="949">
        <f t="shared" si="1"/>
        <v>15311628708.779999</v>
      </c>
      <c r="G23" s="950">
        <f t="shared" si="1"/>
        <v>3275998482.3600006</v>
      </c>
      <c r="H23" s="951">
        <f t="shared" si="1"/>
        <v>18587627191.139999</v>
      </c>
      <c r="I23" s="950">
        <f t="shared" si="1"/>
        <v>862676457.44999933</v>
      </c>
      <c r="J23" s="951">
        <f t="shared" si="1"/>
        <v>19450303648.59</v>
      </c>
      <c r="K23" s="951">
        <f t="shared" si="1"/>
        <v>1531819090.5000014</v>
      </c>
      <c r="L23" s="951">
        <f t="shared" ref="L23:N23" si="2">SUM(L11:L22)</f>
        <v>20982122739.090004</v>
      </c>
      <c r="M23" s="951">
        <f t="shared" si="2"/>
        <v>1828338853.6799996</v>
      </c>
      <c r="N23" s="952">
        <f t="shared" si="2"/>
        <v>22810461592.77</v>
      </c>
    </row>
    <row r="24" spans="1:16" s="947" customFormat="1" ht="18.75" thickBot="1">
      <c r="B24" s="953"/>
      <c r="C24" s="954"/>
      <c r="D24" s="955"/>
      <c r="E24" s="955"/>
      <c r="F24" s="955"/>
      <c r="G24" s="956"/>
      <c r="H24" s="956"/>
      <c r="I24" s="956"/>
      <c r="J24" s="956"/>
      <c r="K24" s="956"/>
      <c r="L24" s="956"/>
      <c r="M24" s="956"/>
      <c r="N24" s="957"/>
    </row>
    <row r="25" spans="1:16" ht="18.75" thickBot="1">
      <c r="B25" s="958" t="s">
        <v>87</v>
      </c>
      <c r="C25" s="959" t="s">
        <v>1360</v>
      </c>
      <c r="D25" s="960"/>
      <c r="E25" s="960"/>
      <c r="F25" s="960"/>
      <c r="G25" s="961"/>
      <c r="H25" s="961"/>
      <c r="I25" s="961"/>
      <c r="J25" s="961"/>
      <c r="K25" s="961"/>
      <c r="L25" s="961"/>
      <c r="M25" s="961"/>
      <c r="N25" s="962"/>
    </row>
    <row r="26" spans="1:16">
      <c r="B26" s="963" t="s">
        <v>402</v>
      </c>
      <c r="C26" s="964" t="s">
        <v>729</v>
      </c>
      <c r="D26" s="964"/>
      <c r="E26" s="964"/>
      <c r="F26" s="964"/>
      <c r="G26" s="965"/>
      <c r="H26" s="965"/>
      <c r="I26" s="965"/>
      <c r="J26" s="965"/>
      <c r="K26" s="965"/>
      <c r="L26" s="965"/>
      <c r="M26" s="965"/>
      <c r="N26" s="966"/>
    </row>
    <row r="27" spans="1:16">
      <c r="B27" s="967" t="s">
        <v>404</v>
      </c>
      <c r="C27" s="968" t="s">
        <v>1361</v>
      </c>
      <c r="D27" s="968"/>
      <c r="E27" s="968"/>
      <c r="F27" s="968"/>
      <c r="G27" s="969"/>
      <c r="H27" s="969"/>
      <c r="I27" s="969"/>
      <c r="J27" s="969"/>
      <c r="K27" s="969"/>
      <c r="L27" s="969"/>
      <c r="M27" s="969"/>
      <c r="N27" s="970"/>
    </row>
    <row r="28" spans="1:16" ht="18.75" thickBot="1">
      <c r="B28" s="971" t="s">
        <v>406</v>
      </c>
      <c r="C28" s="972" t="s">
        <v>1362</v>
      </c>
      <c r="D28" s="972"/>
      <c r="E28" s="972"/>
      <c r="F28" s="972"/>
      <c r="G28" s="973"/>
      <c r="H28" s="973"/>
      <c r="I28" s="973"/>
      <c r="J28" s="973"/>
      <c r="K28" s="973"/>
      <c r="L28" s="973"/>
      <c r="M28" s="973"/>
      <c r="N28" s="974"/>
    </row>
    <row r="29" spans="1:16" s="947" customFormat="1" ht="18.75" thickBot="1">
      <c r="B29" s="975"/>
      <c r="C29" s="959" t="s">
        <v>227</v>
      </c>
      <c r="D29" s="959"/>
      <c r="E29" s="959"/>
      <c r="F29" s="959"/>
      <c r="G29" s="976"/>
      <c r="H29" s="976"/>
      <c r="I29" s="976"/>
      <c r="J29" s="976"/>
      <c r="K29" s="976"/>
      <c r="L29" s="976"/>
      <c r="M29" s="976"/>
      <c r="N29" s="977"/>
    </row>
    <row r="30" spans="1:16">
      <c r="B30" s="922"/>
      <c r="C30" s="919"/>
      <c r="D30" s="919"/>
      <c r="E30" s="919"/>
      <c r="F30" s="919"/>
      <c r="G30" s="920"/>
      <c r="H30" s="920"/>
      <c r="I30" s="920"/>
      <c r="J30" s="920"/>
      <c r="K30" s="920"/>
      <c r="L30" s="920"/>
      <c r="M30" s="920"/>
      <c r="N30" s="921"/>
    </row>
    <row r="31" spans="1:16" ht="18.75" thickBot="1">
      <c r="B31" s="978" t="s">
        <v>732</v>
      </c>
      <c r="C31" s="926"/>
      <c r="D31" s="926"/>
      <c r="E31" s="926"/>
      <c r="F31" s="926"/>
      <c r="G31" s="927"/>
      <c r="H31" s="927"/>
      <c r="I31" s="927"/>
      <c r="J31" s="927"/>
      <c r="K31" s="927"/>
      <c r="L31" s="927"/>
      <c r="M31" s="927"/>
      <c r="N31" s="928"/>
    </row>
  </sheetData>
  <mergeCells count="3">
    <mergeCell ref="B6:N6"/>
    <mergeCell ref="B7:N7"/>
    <mergeCell ref="B23:C23"/>
  </mergeCells>
  <printOptions horizontalCentered="1"/>
  <pageMargins left="0" right="0" top="0.74803149606299213" bottom="0" header="0" footer="0"/>
  <pageSetup paperSize="5" scale="65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2:W24"/>
  <sheetViews>
    <sheetView topLeftCell="F1" workbookViewId="0">
      <selection activeCell="M10" sqref="M10"/>
    </sheetView>
  </sheetViews>
  <sheetFormatPr defaultRowHeight="15"/>
  <cols>
    <col min="3" max="3" width="16.42578125" bestFit="1" customWidth="1"/>
    <col min="4" max="4" width="10.7109375" bestFit="1" customWidth="1"/>
    <col min="5" max="5" width="9.5703125" bestFit="1" customWidth="1"/>
    <col min="6" max="6" width="7.7109375" bestFit="1" customWidth="1"/>
    <col min="7" max="8" width="10.7109375" bestFit="1" customWidth="1"/>
    <col min="9" max="9" width="9.5703125" bestFit="1" customWidth="1"/>
    <col min="10" max="10" width="7.7109375" bestFit="1" customWidth="1"/>
    <col min="11" max="12" width="10.7109375" bestFit="1" customWidth="1"/>
    <col min="13" max="13" width="8.42578125" bestFit="1" customWidth="1"/>
    <col min="14" max="14" width="7.7109375" bestFit="1" customWidth="1"/>
    <col min="15" max="16" width="10.7109375" bestFit="1" customWidth="1"/>
    <col min="17" max="17" width="9.5703125" bestFit="1" customWidth="1"/>
    <col min="18" max="18" width="7.7109375" bestFit="1" customWidth="1"/>
    <col min="19" max="19" width="10.7109375" bestFit="1" customWidth="1"/>
    <col min="20" max="20" width="7.85546875" bestFit="1" customWidth="1"/>
    <col min="21" max="22" width="7.7109375" bestFit="1" customWidth="1"/>
    <col min="23" max="23" width="16.42578125" bestFit="1" customWidth="1"/>
  </cols>
  <sheetData>
    <row r="2" spans="2:23" ht="15.75">
      <c r="W2" s="351" t="s">
        <v>720</v>
      </c>
    </row>
    <row r="3" spans="2:23" ht="15.75">
      <c r="B3" s="352" t="s">
        <v>721</v>
      </c>
    </row>
    <row r="4" spans="2:23" ht="15.75">
      <c r="B4" s="312"/>
    </row>
    <row r="5" spans="2:23" ht="15.75" thickBot="1">
      <c r="O5" s="399" t="s">
        <v>127</v>
      </c>
    </row>
    <row r="6" spans="2:23">
      <c r="B6" s="903" t="s">
        <v>397</v>
      </c>
      <c r="C6" s="1489" t="s">
        <v>1</v>
      </c>
      <c r="D6" s="1488" t="s">
        <v>722</v>
      </c>
      <c r="E6" s="1488"/>
      <c r="F6" s="1488"/>
      <c r="G6" s="1488"/>
      <c r="H6" s="1488" t="s">
        <v>1314</v>
      </c>
      <c r="I6" s="1488"/>
      <c r="J6" s="1488"/>
      <c r="K6" s="1488"/>
      <c r="L6" s="1488" t="s">
        <v>1315</v>
      </c>
      <c r="M6" s="1488"/>
      <c r="N6" s="1488"/>
      <c r="O6" s="1488"/>
      <c r="P6" s="1488" t="s">
        <v>1317</v>
      </c>
      <c r="Q6" s="1488"/>
      <c r="R6" s="1488"/>
      <c r="S6" s="1488"/>
      <c r="T6" s="1488" t="s">
        <v>1316</v>
      </c>
      <c r="U6" s="1488"/>
      <c r="V6" s="1488"/>
      <c r="W6" s="1488"/>
    </row>
    <row r="7" spans="2:23">
      <c r="B7" s="903" t="s">
        <v>398</v>
      </c>
      <c r="C7" s="1489"/>
      <c r="D7" s="1488"/>
      <c r="E7" s="1488"/>
      <c r="F7" s="1488"/>
      <c r="G7" s="1488"/>
      <c r="H7" s="1488"/>
      <c r="I7" s="1488"/>
      <c r="J7" s="1488"/>
      <c r="K7" s="1488"/>
      <c r="L7" s="1488"/>
      <c r="M7" s="1488"/>
      <c r="N7" s="1488"/>
      <c r="O7" s="1488"/>
      <c r="P7" s="1488"/>
      <c r="Q7" s="1488"/>
      <c r="R7" s="1488"/>
      <c r="S7" s="1488"/>
      <c r="T7" s="1488"/>
      <c r="U7" s="1488"/>
      <c r="V7" s="1488"/>
      <c r="W7" s="1488"/>
    </row>
    <row r="8" spans="2:23" ht="63.75">
      <c r="B8" s="901"/>
      <c r="C8" s="900"/>
      <c r="D8" s="904" t="s">
        <v>723</v>
      </c>
      <c r="E8" s="747" t="s">
        <v>724</v>
      </c>
      <c r="F8" s="747" t="s">
        <v>725</v>
      </c>
      <c r="G8" s="747" t="s">
        <v>726</v>
      </c>
      <c r="H8" s="904" t="s">
        <v>723</v>
      </c>
      <c r="I8" s="747" t="s">
        <v>724</v>
      </c>
      <c r="J8" s="747" t="s">
        <v>725</v>
      </c>
      <c r="K8" s="747" t="s">
        <v>726</v>
      </c>
      <c r="L8" s="904" t="s">
        <v>723</v>
      </c>
      <c r="M8" s="747" t="s">
        <v>724</v>
      </c>
      <c r="N8" s="747" t="s">
        <v>725</v>
      </c>
      <c r="O8" s="747" t="s">
        <v>726</v>
      </c>
      <c r="P8" s="904" t="s">
        <v>723</v>
      </c>
      <c r="Q8" s="747" t="s">
        <v>724</v>
      </c>
      <c r="R8" s="747" t="s">
        <v>725</v>
      </c>
      <c r="S8" s="747" t="s">
        <v>726</v>
      </c>
      <c r="T8" s="904" t="s">
        <v>723</v>
      </c>
      <c r="U8" s="747" t="s">
        <v>724</v>
      </c>
      <c r="V8" s="747" t="s">
        <v>725</v>
      </c>
      <c r="W8" s="747" t="s">
        <v>726</v>
      </c>
    </row>
    <row r="9" spans="2:23" ht="15.75">
      <c r="B9" s="901"/>
      <c r="C9" s="900"/>
      <c r="D9" s="904"/>
      <c r="E9" s="747"/>
      <c r="F9" s="747"/>
      <c r="G9" s="747"/>
      <c r="H9" s="904"/>
      <c r="I9" s="747"/>
      <c r="J9" s="747"/>
      <c r="K9" s="747"/>
      <c r="L9" s="904"/>
      <c r="M9" s="747"/>
      <c r="N9" s="747"/>
      <c r="O9" s="747"/>
      <c r="P9" s="904"/>
      <c r="Q9" s="747"/>
      <c r="R9" s="747"/>
      <c r="S9" s="747"/>
      <c r="T9" s="904"/>
      <c r="U9" s="747"/>
      <c r="V9" s="747"/>
      <c r="W9" s="747"/>
    </row>
    <row r="10" spans="2:23" ht="15.75">
      <c r="B10" s="901"/>
      <c r="C10" s="905" t="s">
        <v>227</v>
      </c>
      <c r="D10" s="902">
        <v>123784.01</v>
      </c>
      <c r="E10" s="902">
        <f>20130.75+59.66</f>
        <v>20190.41</v>
      </c>
      <c r="F10" s="902">
        <v>59.66</v>
      </c>
      <c r="G10" s="902">
        <f>+D10+E10-F10</f>
        <v>143914.75999999998</v>
      </c>
      <c r="H10" s="902">
        <f>+G10</f>
        <v>143914.75999999998</v>
      </c>
      <c r="I10" s="902">
        <f>+J10+31764.19</f>
        <v>32108.01</v>
      </c>
      <c r="J10" s="902">
        <v>343.82</v>
      </c>
      <c r="K10" s="902">
        <f>+H10+I10-J10</f>
        <v>175678.94999999998</v>
      </c>
      <c r="L10" s="902">
        <f>+K10</f>
        <v>175678.94999999998</v>
      </c>
      <c r="M10" s="902">
        <v>8626.68</v>
      </c>
      <c r="N10" s="902">
        <v>964.4</v>
      </c>
      <c r="O10" s="902">
        <f>+L10+M10-N10</f>
        <v>183341.22999999998</v>
      </c>
      <c r="P10" s="902">
        <f>+O10</f>
        <v>183341.22999999998</v>
      </c>
      <c r="Q10" s="902">
        <v>15419.44</v>
      </c>
      <c r="R10" s="902">
        <v>845.49</v>
      </c>
      <c r="S10" s="902">
        <f>+P10+Q10-R10</f>
        <v>197915.18</v>
      </c>
      <c r="T10" s="902"/>
      <c r="U10" s="902"/>
      <c r="V10" s="902"/>
      <c r="W10" s="902"/>
    </row>
    <row r="11" spans="2:23" ht="15.75">
      <c r="B11" s="900"/>
      <c r="C11" s="900"/>
      <c r="D11" s="900"/>
      <c r="E11" s="900"/>
      <c r="F11" s="900"/>
      <c r="G11" s="900"/>
      <c r="H11" s="900"/>
      <c r="I11" s="900"/>
      <c r="J11" s="900"/>
      <c r="K11" s="900"/>
      <c r="L11" s="900"/>
      <c r="M11" s="900"/>
      <c r="N11" s="900"/>
      <c r="O11" s="900"/>
      <c r="P11" s="900"/>
      <c r="Q11" s="900"/>
      <c r="R11" s="900"/>
      <c r="S11" s="900"/>
      <c r="T11" s="900"/>
      <c r="U11" s="900"/>
      <c r="V11" s="900"/>
      <c r="W11" s="900"/>
    </row>
    <row r="12" spans="2:23" ht="15.75">
      <c r="B12" s="1490"/>
      <c r="C12" s="901" t="s">
        <v>727</v>
      </c>
      <c r="D12" s="1490"/>
      <c r="E12" s="1490"/>
      <c r="F12" s="1490"/>
      <c r="G12" s="1490"/>
      <c r="H12" s="1490"/>
      <c r="I12" s="900"/>
      <c r="J12" s="900"/>
      <c r="K12" s="900"/>
      <c r="L12" s="900"/>
      <c r="M12" s="900"/>
      <c r="N12" s="900"/>
      <c r="O12" s="900"/>
      <c r="P12" s="900"/>
      <c r="Q12" s="900"/>
      <c r="R12" s="900"/>
      <c r="S12" s="900"/>
      <c r="T12" s="900"/>
      <c r="U12" s="900"/>
      <c r="V12" s="900"/>
      <c r="W12" s="900"/>
    </row>
    <row r="13" spans="2:23" ht="15.75">
      <c r="B13" s="1490"/>
      <c r="C13" s="901" t="s">
        <v>728</v>
      </c>
      <c r="D13" s="1490"/>
      <c r="E13" s="1490"/>
      <c r="F13" s="1490"/>
      <c r="G13" s="1490"/>
      <c r="H13" s="1490"/>
      <c r="I13" s="900"/>
      <c r="J13" s="900"/>
      <c r="K13" s="900"/>
      <c r="L13" s="900"/>
      <c r="M13" s="900"/>
      <c r="N13" s="900"/>
      <c r="O13" s="900"/>
      <c r="P13" s="900"/>
      <c r="Q13" s="900"/>
      <c r="R13" s="900"/>
      <c r="S13" s="900"/>
      <c r="T13" s="900"/>
      <c r="U13" s="900"/>
      <c r="V13" s="900"/>
      <c r="W13" s="900"/>
    </row>
    <row r="14" spans="2:23" ht="15.75">
      <c r="B14" s="901" t="s">
        <v>402</v>
      </c>
      <c r="C14" s="901" t="s">
        <v>729</v>
      </c>
      <c r="D14" s="900"/>
      <c r="E14" s="900"/>
      <c r="F14" s="900"/>
      <c r="G14" s="900"/>
      <c r="H14" s="900"/>
      <c r="I14" s="900"/>
      <c r="J14" s="900"/>
      <c r="K14" s="900"/>
      <c r="L14" s="900"/>
      <c r="M14" s="900"/>
      <c r="N14" s="900"/>
      <c r="O14" s="900"/>
      <c r="P14" s="900"/>
      <c r="Q14" s="900"/>
      <c r="R14" s="900"/>
      <c r="S14" s="900"/>
      <c r="T14" s="900"/>
      <c r="U14" s="900"/>
      <c r="V14" s="900"/>
      <c r="W14" s="900"/>
    </row>
    <row r="15" spans="2:23" ht="15.75">
      <c r="B15" s="1491" t="s">
        <v>404</v>
      </c>
      <c r="C15" s="901" t="s">
        <v>730</v>
      </c>
      <c r="D15" s="1490"/>
      <c r="E15" s="1490"/>
      <c r="F15" s="1490"/>
      <c r="G15" s="1490"/>
      <c r="H15" s="1490"/>
      <c r="I15" s="900"/>
      <c r="J15" s="900"/>
      <c r="K15" s="900"/>
      <c r="L15" s="900"/>
      <c r="M15" s="900"/>
      <c r="N15" s="900"/>
      <c r="O15" s="900"/>
      <c r="P15" s="900"/>
      <c r="Q15" s="900"/>
      <c r="R15" s="900"/>
      <c r="S15" s="900"/>
      <c r="T15" s="900"/>
      <c r="U15" s="900"/>
      <c r="V15" s="900"/>
      <c r="W15" s="900"/>
    </row>
    <row r="16" spans="2:23" ht="15.75">
      <c r="B16" s="1491"/>
      <c r="C16" s="901" t="s">
        <v>728</v>
      </c>
      <c r="D16" s="1490"/>
      <c r="E16" s="1490"/>
      <c r="F16" s="1490"/>
      <c r="G16" s="1490"/>
      <c r="H16" s="1490"/>
      <c r="I16" s="900"/>
      <c r="J16" s="900"/>
      <c r="K16" s="900"/>
      <c r="L16" s="900"/>
      <c r="M16" s="900"/>
      <c r="N16" s="900"/>
      <c r="O16" s="900"/>
      <c r="P16" s="900"/>
      <c r="Q16" s="900"/>
      <c r="R16" s="900"/>
      <c r="S16" s="900"/>
      <c r="T16" s="900"/>
      <c r="U16" s="900"/>
      <c r="V16" s="900"/>
      <c r="W16" s="900"/>
    </row>
    <row r="17" spans="2:23" ht="15.75">
      <c r="B17" s="1491" t="s">
        <v>406</v>
      </c>
      <c r="C17" s="901" t="s">
        <v>728</v>
      </c>
      <c r="D17" s="1490"/>
      <c r="E17" s="1490"/>
      <c r="F17" s="1490"/>
      <c r="G17" s="1490"/>
      <c r="H17" s="1490"/>
      <c r="I17" s="900"/>
      <c r="J17" s="900"/>
      <c r="K17" s="900"/>
      <c r="L17" s="900"/>
      <c r="M17" s="900"/>
      <c r="N17" s="900"/>
      <c r="O17" s="900"/>
      <c r="P17" s="900"/>
      <c r="Q17" s="900"/>
      <c r="R17" s="900"/>
      <c r="S17" s="900"/>
      <c r="T17" s="900"/>
      <c r="U17" s="900"/>
      <c r="V17" s="900"/>
      <c r="W17" s="900"/>
    </row>
    <row r="18" spans="2:23" ht="15.75">
      <c r="B18" s="1491"/>
      <c r="C18" s="901" t="s">
        <v>731</v>
      </c>
      <c r="D18" s="1490"/>
      <c r="E18" s="1490"/>
      <c r="F18" s="1490"/>
      <c r="G18" s="1490"/>
      <c r="H18" s="1490"/>
      <c r="I18" s="900"/>
      <c r="J18" s="900"/>
      <c r="K18" s="900"/>
      <c r="L18" s="900"/>
      <c r="M18" s="900"/>
      <c r="N18" s="900"/>
      <c r="O18" s="900"/>
      <c r="P18" s="900"/>
      <c r="Q18" s="900"/>
      <c r="R18" s="900"/>
      <c r="S18" s="900"/>
      <c r="T18" s="900"/>
      <c r="U18" s="900"/>
      <c r="V18" s="900"/>
      <c r="W18" s="900"/>
    </row>
    <row r="19" spans="2:23" ht="15.75">
      <c r="B19" s="900"/>
      <c r="C19" s="905" t="s">
        <v>227</v>
      </c>
      <c r="D19" s="900"/>
      <c r="E19" s="900"/>
      <c r="F19" s="900"/>
      <c r="G19" s="900"/>
      <c r="H19" s="900"/>
      <c r="I19" s="900"/>
      <c r="J19" s="900"/>
      <c r="K19" s="900"/>
      <c r="L19" s="900"/>
      <c r="M19" s="900"/>
      <c r="N19" s="900"/>
      <c r="O19" s="900"/>
      <c r="P19" s="900"/>
      <c r="Q19" s="900"/>
      <c r="R19" s="900"/>
      <c r="S19" s="900"/>
      <c r="T19" s="900"/>
      <c r="U19" s="900"/>
      <c r="V19" s="900"/>
      <c r="W19" s="900"/>
    </row>
    <row r="22" spans="2:23" ht="15.75">
      <c r="B22" s="348" t="s">
        <v>732</v>
      </c>
    </row>
    <row r="23" spans="2:23" ht="15.75">
      <c r="B23" s="345"/>
    </row>
    <row r="24" spans="2:23">
      <c r="B24" s="355"/>
    </row>
  </sheetData>
  <mergeCells count="24">
    <mergeCell ref="B12:B13"/>
    <mergeCell ref="D12:D13"/>
    <mergeCell ref="E12:E13"/>
    <mergeCell ref="H15:H16"/>
    <mergeCell ref="H17:H18"/>
    <mergeCell ref="B17:B18"/>
    <mergeCell ref="D17:D18"/>
    <mergeCell ref="E17:E18"/>
    <mergeCell ref="F17:F18"/>
    <mergeCell ref="G17:G18"/>
    <mergeCell ref="B15:B16"/>
    <mergeCell ref="D15:D16"/>
    <mergeCell ref="E15:E16"/>
    <mergeCell ref="F15:F16"/>
    <mergeCell ref="G15:G16"/>
    <mergeCell ref="T6:W7"/>
    <mergeCell ref="C6:C7"/>
    <mergeCell ref="D6:G7"/>
    <mergeCell ref="F12:F13"/>
    <mergeCell ref="G12:G13"/>
    <mergeCell ref="H6:K7"/>
    <mergeCell ref="L6:O7"/>
    <mergeCell ref="P6:S7"/>
    <mergeCell ref="H12:H1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6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92D050"/>
  </sheetPr>
  <dimension ref="B1:I20"/>
  <sheetViews>
    <sheetView workbookViewId="0"/>
  </sheetViews>
  <sheetFormatPr defaultRowHeight="15"/>
  <cols>
    <col min="4" max="4" width="27" bestFit="1" customWidth="1"/>
    <col min="5" max="5" width="16.42578125" bestFit="1" customWidth="1"/>
    <col min="6" max="6" width="25.28515625" bestFit="1" customWidth="1"/>
    <col min="7" max="7" width="10" bestFit="1" customWidth="1"/>
    <col min="8" max="8" width="14.85546875" bestFit="1" customWidth="1"/>
    <col min="9" max="9" width="15" bestFit="1" customWidth="1"/>
  </cols>
  <sheetData>
    <row r="1" spans="2:9" ht="15.75">
      <c r="I1" s="351" t="s">
        <v>733</v>
      </c>
    </row>
    <row r="2" spans="2:9" ht="30.75" customHeight="1">
      <c r="B2" s="1496" t="s">
        <v>734</v>
      </c>
      <c r="C2" s="1496"/>
      <c r="D2" s="1496"/>
      <c r="E2" s="1496"/>
      <c r="F2" s="1496"/>
      <c r="G2" s="1496"/>
      <c r="H2" s="1496"/>
      <c r="I2" s="1496"/>
    </row>
    <row r="3" spans="2:9" ht="15.75" thickBot="1"/>
    <row r="4" spans="2:9">
      <c r="B4" s="356" t="s">
        <v>397</v>
      </c>
      <c r="C4" s="357" t="s">
        <v>735</v>
      </c>
      <c r="D4" s="357" t="s">
        <v>736</v>
      </c>
      <c r="E4" s="357" t="s">
        <v>737</v>
      </c>
      <c r="F4" s="357" t="s">
        <v>738</v>
      </c>
      <c r="G4" s="357" t="s">
        <v>739</v>
      </c>
      <c r="H4" s="357" t="s">
        <v>740</v>
      </c>
      <c r="I4" s="357" t="s">
        <v>741</v>
      </c>
    </row>
    <row r="5" spans="2:9">
      <c r="B5" s="358" t="s">
        <v>398</v>
      </c>
      <c r="C5" s="359" t="s">
        <v>742</v>
      </c>
      <c r="D5" s="359" t="s">
        <v>743</v>
      </c>
      <c r="E5" s="359" t="s">
        <v>744</v>
      </c>
      <c r="F5" s="359" t="s">
        <v>745</v>
      </c>
      <c r="G5" s="359" t="s">
        <v>746</v>
      </c>
      <c r="H5" s="359" t="s">
        <v>747</v>
      </c>
      <c r="I5" s="359" t="s">
        <v>748</v>
      </c>
    </row>
    <row r="6" spans="2:9" ht="15.75" thickBot="1">
      <c r="B6" s="360"/>
      <c r="C6" s="293" t="s">
        <v>749</v>
      </c>
      <c r="D6" s="361"/>
      <c r="E6" s="361"/>
      <c r="F6" s="361"/>
      <c r="G6" s="361"/>
      <c r="H6" s="293" t="s">
        <v>746</v>
      </c>
      <c r="I6" s="361"/>
    </row>
    <row r="7" spans="2:9" ht="16.5" thickBot="1">
      <c r="B7" s="1492">
        <v>1</v>
      </c>
      <c r="C7" s="1494"/>
      <c r="D7" s="353" t="s">
        <v>750</v>
      </c>
      <c r="E7" s="288"/>
      <c r="F7" s="288"/>
      <c r="G7" s="288"/>
      <c r="H7" s="288"/>
      <c r="I7" s="288"/>
    </row>
    <row r="8" spans="2:9" ht="16.5" thickBot="1">
      <c r="B8" s="1493"/>
      <c r="C8" s="1495"/>
      <c r="D8" s="353" t="s">
        <v>751</v>
      </c>
      <c r="E8" s="288"/>
      <c r="F8" s="288"/>
      <c r="G8" s="288"/>
      <c r="H8" s="288"/>
      <c r="I8" s="288"/>
    </row>
    <row r="9" spans="2:9" ht="16.5" thickBot="1">
      <c r="B9" s="1492">
        <v>2</v>
      </c>
      <c r="C9" s="1494"/>
      <c r="D9" s="353" t="s">
        <v>750</v>
      </c>
      <c r="E9" s="288"/>
      <c r="F9" s="288"/>
      <c r="G9" s="288"/>
      <c r="H9" s="288"/>
      <c r="I9" s="288"/>
    </row>
    <row r="10" spans="2:9" ht="16.5" thickBot="1">
      <c r="B10" s="1493"/>
      <c r="C10" s="1495"/>
      <c r="D10" s="353" t="s">
        <v>751</v>
      </c>
      <c r="E10" s="288"/>
      <c r="F10" s="288"/>
      <c r="G10" s="288"/>
      <c r="H10" s="288"/>
      <c r="I10" s="288"/>
    </row>
    <row r="11" spans="2:9" ht="16.5" thickBot="1">
      <c r="B11" s="1492">
        <v>3</v>
      </c>
      <c r="C11" s="1494"/>
      <c r="D11" s="353" t="s">
        <v>750</v>
      </c>
      <c r="E11" s="288"/>
      <c r="F11" s="288"/>
      <c r="G11" s="288"/>
      <c r="H11" s="288"/>
      <c r="I11" s="288"/>
    </row>
    <row r="12" spans="2:9" ht="16.5" thickBot="1">
      <c r="B12" s="1493"/>
      <c r="C12" s="1495"/>
      <c r="D12" s="353" t="s">
        <v>751</v>
      </c>
      <c r="E12" s="288"/>
      <c r="F12" s="288"/>
      <c r="G12" s="288"/>
      <c r="H12" s="288"/>
      <c r="I12" s="288"/>
    </row>
    <row r="13" spans="2:9" ht="16.5" thickBot="1">
      <c r="B13" s="1492" t="s">
        <v>615</v>
      </c>
      <c r="C13" s="1494"/>
      <c r="D13" s="353" t="s">
        <v>750</v>
      </c>
      <c r="E13" s="288"/>
      <c r="F13" s="288"/>
      <c r="G13" s="288"/>
      <c r="H13" s="288"/>
      <c r="I13" s="288"/>
    </row>
    <row r="14" spans="2:9" ht="16.5" thickBot="1">
      <c r="B14" s="1493"/>
      <c r="C14" s="1495"/>
      <c r="D14" s="353" t="s">
        <v>751</v>
      </c>
      <c r="E14" s="288"/>
      <c r="F14" s="288"/>
      <c r="G14" s="288"/>
      <c r="H14" s="288"/>
      <c r="I14" s="288"/>
    </row>
    <row r="15" spans="2:9" ht="16.5" thickBot="1">
      <c r="B15" s="1492" t="s">
        <v>615</v>
      </c>
      <c r="C15" s="1494"/>
      <c r="D15" s="353" t="s">
        <v>750</v>
      </c>
      <c r="E15" s="288"/>
      <c r="F15" s="288"/>
      <c r="G15" s="288"/>
      <c r="H15" s="288"/>
      <c r="I15" s="288"/>
    </row>
    <row r="16" spans="2:9" ht="16.5" thickBot="1">
      <c r="B16" s="1493"/>
      <c r="C16" s="1495"/>
      <c r="D16" s="353" t="s">
        <v>751</v>
      </c>
      <c r="E16" s="288"/>
      <c r="F16" s="288"/>
      <c r="G16" s="288"/>
      <c r="H16" s="288"/>
      <c r="I16" s="288"/>
    </row>
    <row r="17" spans="2:9" ht="16.5" thickBot="1">
      <c r="B17" s="1492" t="s">
        <v>615</v>
      </c>
      <c r="C17" s="1494"/>
      <c r="D17" s="353" t="s">
        <v>750</v>
      </c>
      <c r="E17" s="288"/>
      <c r="F17" s="288"/>
      <c r="G17" s="288"/>
      <c r="H17" s="288"/>
      <c r="I17" s="288"/>
    </row>
    <row r="18" spans="2:9" ht="16.5" thickBot="1">
      <c r="B18" s="1493"/>
      <c r="C18" s="1495"/>
      <c r="D18" s="353" t="s">
        <v>751</v>
      </c>
      <c r="E18" s="288"/>
      <c r="F18" s="288"/>
      <c r="G18" s="288"/>
      <c r="H18" s="288"/>
      <c r="I18" s="288"/>
    </row>
    <row r="19" spans="2:9" ht="16.5" thickBot="1">
      <c r="B19" s="1492" t="s">
        <v>675</v>
      </c>
      <c r="C19" s="1494"/>
      <c r="D19" s="353" t="s">
        <v>750</v>
      </c>
      <c r="E19" s="288"/>
      <c r="F19" s="288"/>
      <c r="G19" s="288"/>
      <c r="H19" s="288"/>
      <c r="I19" s="288"/>
    </row>
    <row r="20" spans="2:9" ht="16.5" thickBot="1">
      <c r="B20" s="1493"/>
      <c r="C20" s="1495"/>
      <c r="D20" s="353" t="s">
        <v>751</v>
      </c>
      <c r="E20" s="288"/>
      <c r="F20" s="288"/>
      <c r="G20" s="288"/>
      <c r="H20" s="288"/>
      <c r="I20" s="288"/>
    </row>
  </sheetData>
  <mergeCells count="15">
    <mergeCell ref="B19:B20"/>
    <mergeCell ref="C19:C20"/>
    <mergeCell ref="B13:B14"/>
    <mergeCell ref="C13:C14"/>
    <mergeCell ref="B15:B16"/>
    <mergeCell ref="C15:C16"/>
    <mergeCell ref="B17:B18"/>
    <mergeCell ref="C17:C18"/>
    <mergeCell ref="B11:B12"/>
    <mergeCell ref="C11:C12"/>
    <mergeCell ref="B2:I2"/>
    <mergeCell ref="B7:B8"/>
    <mergeCell ref="C7:C8"/>
    <mergeCell ref="B9:B10"/>
    <mergeCell ref="C9:C10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B2:AB111"/>
  <sheetViews>
    <sheetView showGridLines="0" topLeftCell="B4" zoomScale="64" zoomScaleNormal="64" workbookViewId="0">
      <selection activeCell="B60" sqref="B60:AB60"/>
    </sheetView>
  </sheetViews>
  <sheetFormatPr defaultRowHeight="14.25"/>
  <cols>
    <col min="1" max="1" width="7.5703125" style="33" customWidth="1"/>
    <col min="2" max="2" width="5.28515625" style="32" customWidth="1"/>
    <col min="3" max="3" width="46.28515625" style="77" customWidth="1"/>
    <col min="4" max="4" width="16.42578125" style="33" customWidth="1"/>
    <col min="5" max="5" width="14" style="33" customWidth="1"/>
    <col min="6" max="6" width="12.42578125" style="33" bestFit="1" customWidth="1"/>
    <col min="7" max="8" width="14" style="33" customWidth="1"/>
    <col min="9" max="9" width="18" style="33" customWidth="1"/>
    <col min="10" max="10" width="14" style="33" customWidth="1"/>
    <col min="11" max="11" width="12.42578125" style="33" bestFit="1" customWidth="1"/>
    <col min="12" max="13" width="14" style="33" customWidth="1"/>
    <col min="14" max="14" width="17.5703125" style="33" customWidth="1"/>
    <col min="15" max="15" width="14" style="33" customWidth="1"/>
    <col min="16" max="16" width="12.42578125" style="33" bestFit="1" customWidth="1"/>
    <col min="17" max="18" width="14" style="33" customWidth="1"/>
    <col min="19" max="19" width="17.7109375" style="33" bestFit="1" customWidth="1"/>
    <col min="20" max="20" width="14" style="33" customWidth="1"/>
    <col min="21" max="21" width="12.42578125" style="33" bestFit="1" customWidth="1"/>
    <col min="22" max="23" width="14" style="33" customWidth="1"/>
    <col min="24" max="24" width="17.5703125" style="33" bestFit="1" customWidth="1"/>
    <col min="25" max="25" width="14" style="33" customWidth="1"/>
    <col min="26" max="26" width="12.42578125" style="33" bestFit="1" customWidth="1"/>
    <col min="27" max="28" width="14" style="33" customWidth="1"/>
    <col min="29" max="16384" width="9.140625" style="33"/>
  </cols>
  <sheetData>
    <row r="2" spans="2:28" ht="15" thickBot="1"/>
    <row r="3" spans="2:28" ht="14.25" customHeight="1">
      <c r="B3" s="387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514"/>
      <c r="Y3" s="388"/>
      <c r="Z3" s="388"/>
      <c r="AA3" s="388"/>
      <c r="AB3" s="453" t="s">
        <v>123</v>
      </c>
    </row>
    <row r="4" spans="2:28" ht="14.25" customHeight="1">
      <c r="B4" s="515" t="s">
        <v>124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89"/>
      <c r="U4" s="389"/>
      <c r="V4" s="389"/>
      <c r="W4" s="389"/>
      <c r="X4" s="389"/>
      <c r="Y4" s="389"/>
      <c r="Z4" s="389"/>
      <c r="AA4" s="389"/>
      <c r="AB4" s="390"/>
    </row>
    <row r="5" spans="2:28" ht="14.25" customHeight="1">
      <c r="B5" s="391" t="s">
        <v>125</v>
      </c>
      <c r="C5" s="398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2"/>
      <c r="Z5" s="392"/>
      <c r="AA5" s="392"/>
      <c r="AB5" s="393"/>
    </row>
    <row r="6" spans="2:28" ht="14.25" customHeight="1">
      <c r="B6" s="455"/>
      <c r="C6" s="1090" t="s">
        <v>875</v>
      </c>
      <c r="D6" s="1090"/>
      <c r="E6" s="1090"/>
      <c r="F6" s="1090"/>
      <c r="G6" s="1090"/>
      <c r="H6" s="1090"/>
      <c r="I6" s="1090"/>
      <c r="J6" s="1090"/>
      <c r="K6" s="1090"/>
      <c r="L6" s="1090"/>
      <c r="M6" s="1090"/>
      <c r="N6" s="1090"/>
      <c r="O6" s="1090"/>
      <c r="P6" s="1090"/>
      <c r="Q6" s="1090"/>
      <c r="R6" s="1090"/>
      <c r="S6" s="1090"/>
      <c r="T6" s="1090"/>
      <c r="U6" s="1090"/>
      <c r="V6" s="1090"/>
      <c r="W6" s="1090"/>
      <c r="X6" s="1090"/>
      <c r="Y6" s="1090"/>
      <c r="Z6" s="1090"/>
      <c r="AA6" s="1090"/>
      <c r="AB6" s="1091"/>
    </row>
    <row r="7" spans="2:28" ht="15" customHeight="1">
      <c r="B7" s="455"/>
      <c r="C7" s="450" t="s">
        <v>171</v>
      </c>
      <c r="D7" s="209" t="s">
        <v>908</v>
      </c>
      <c r="E7" s="209"/>
      <c r="F7" s="209"/>
      <c r="G7" s="209"/>
      <c r="H7" s="209"/>
      <c r="I7" s="450"/>
      <c r="J7" s="209"/>
      <c r="K7" s="209"/>
      <c r="L7" s="209"/>
      <c r="M7" s="209"/>
      <c r="N7" s="450"/>
      <c r="O7" s="209"/>
      <c r="P7" s="209"/>
      <c r="Q7" s="209"/>
      <c r="R7" s="209"/>
      <c r="S7" s="450"/>
      <c r="T7" s="209"/>
      <c r="U7" s="209"/>
      <c r="V7" s="209"/>
      <c r="W7" s="209"/>
      <c r="X7" s="450"/>
      <c r="Y7" s="209"/>
      <c r="Z7" s="209"/>
      <c r="AA7" s="209"/>
      <c r="AB7" s="516"/>
    </row>
    <row r="8" spans="2:28" ht="15" customHeight="1" thickBot="1">
      <c r="B8" s="456"/>
      <c r="C8" s="451"/>
      <c r="D8" s="1098" t="s">
        <v>909</v>
      </c>
      <c r="E8" s="1098"/>
      <c r="F8" s="1098"/>
      <c r="G8" s="1098"/>
      <c r="H8" s="1098"/>
      <c r="I8" s="1098"/>
      <c r="J8" s="451"/>
      <c r="K8" s="451"/>
      <c r="L8" s="451"/>
      <c r="M8" s="451"/>
      <c r="N8" s="451"/>
      <c r="O8" s="451"/>
      <c r="P8" s="451"/>
      <c r="Q8" s="451"/>
      <c r="R8" s="451"/>
      <c r="S8" s="399" t="s">
        <v>127</v>
      </c>
      <c r="T8" s="451"/>
      <c r="U8" s="451"/>
      <c r="V8" s="451"/>
      <c r="W8" s="451"/>
      <c r="X8" s="518"/>
      <c r="Y8" s="451"/>
      <c r="Z8" s="451"/>
      <c r="AA8" s="451"/>
      <c r="AB8" s="517"/>
    </row>
    <row r="9" spans="2:28" s="558" customFormat="1" ht="42.75" customHeight="1" thickBot="1">
      <c r="B9" s="556" t="s">
        <v>87</v>
      </c>
      <c r="C9" s="557" t="s">
        <v>128</v>
      </c>
      <c r="D9" s="1099" t="s">
        <v>3</v>
      </c>
      <c r="E9" s="1100"/>
      <c r="F9" s="1100"/>
      <c r="G9" s="1100"/>
      <c r="H9" s="1101"/>
      <c r="I9" s="1100" t="s">
        <v>4</v>
      </c>
      <c r="J9" s="1100"/>
      <c r="K9" s="1100"/>
      <c r="L9" s="1100"/>
      <c r="M9" s="1101"/>
      <c r="N9" s="1100" t="s">
        <v>5</v>
      </c>
      <c r="O9" s="1100"/>
      <c r="P9" s="1100"/>
      <c r="Q9" s="1100"/>
      <c r="R9" s="1101"/>
      <c r="S9" s="1100" t="s">
        <v>6</v>
      </c>
      <c r="T9" s="1100"/>
      <c r="U9" s="1100"/>
      <c r="V9" s="1100"/>
      <c r="W9" s="1101"/>
      <c r="X9" s="1102" t="s">
        <v>0</v>
      </c>
      <c r="Y9" s="1102"/>
      <c r="Z9" s="1102"/>
      <c r="AA9" s="1102"/>
      <c r="AB9" s="1103"/>
    </row>
    <row r="10" spans="2:28" s="559" customFormat="1" ht="59.25" customHeight="1" thickBot="1">
      <c r="B10" s="521"/>
      <c r="C10" s="530" t="s">
        <v>2</v>
      </c>
      <c r="D10" s="521" t="s">
        <v>1093</v>
      </c>
      <c r="E10" s="523" t="s">
        <v>1088</v>
      </c>
      <c r="F10" s="522" t="s">
        <v>1089</v>
      </c>
      <c r="G10" s="522" t="s">
        <v>1090</v>
      </c>
      <c r="H10" s="543" t="s">
        <v>1091</v>
      </c>
      <c r="I10" s="523" t="s">
        <v>1093</v>
      </c>
      <c r="J10" s="523" t="s">
        <v>1088</v>
      </c>
      <c r="K10" s="522" t="s">
        <v>1089</v>
      </c>
      <c r="L10" s="522" t="s">
        <v>1090</v>
      </c>
      <c r="M10" s="543" t="s">
        <v>1091</v>
      </c>
      <c r="N10" s="523" t="s">
        <v>1093</v>
      </c>
      <c r="O10" s="523" t="s">
        <v>1088</v>
      </c>
      <c r="P10" s="522" t="s">
        <v>1089</v>
      </c>
      <c r="Q10" s="522" t="s">
        <v>1090</v>
      </c>
      <c r="R10" s="543" t="s">
        <v>1091</v>
      </c>
      <c r="S10" s="523" t="s">
        <v>1093</v>
      </c>
      <c r="T10" s="523" t="s">
        <v>1088</v>
      </c>
      <c r="U10" s="522" t="s">
        <v>1089</v>
      </c>
      <c r="V10" s="522" t="s">
        <v>1090</v>
      </c>
      <c r="W10" s="543" t="s">
        <v>1091</v>
      </c>
      <c r="X10" s="525" t="s">
        <v>1093</v>
      </c>
      <c r="Y10" s="525" t="s">
        <v>1088</v>
      </c>
      <c r="Z10" s="524" t="s">
        <v>1089</v>
      </c>
      <c r="AA10" s="524" t="s">
        <v>1090</v>
      </c>
      <c r="AB10" s="526" t="s">
        <v>1091</v>
      </c>
    </row>
    <row r="11" spans="2:28" s="34" customFormat="1" ht="22.5" customHeight="1" thickBot="1">
      <c r="B11" s="484"/>
      <c r="C11" s="527" t="s">
        <v>1092</v>
      </c>
      <c r="D11" s="474">
        <v>2340</v>
      </c>
      <c r="E11" s="528">
        <v>630</v>
      </c>
      <c r="F11" s="473">
        <v>210</v>
      </c>
      <c r="G11" s="473">
        <v>500</v>
      </c>
      <c r="H11" s="529">
        <v>1000</v>
      </c>
      <c r="I11" s="528">
        <v>2340</v>
      </c>
      <c r="J11" s="528">
        <v>630</v>
      </c>
      <c r="K11" s="473">
        <v>210</v>
      </c>
      <c r="L11" s="473">
        <v>500</v>
      </c>
      <c r="M11" s="529">
        <v>1000</v>
      </c>
      <c r="N11" s="528">
        <v>2340</v>
      </c>
      <c r="O11" s="528">
        <v>630</v>
      </c>
      <c r="P11" s="473">
        <v>210</v>
      </c>
      <c r="Q11" s="473">
        <v>500</v>
      </c>
      <c r="R11" s="529">
        <v>1000</v>
      </c>
      <c r="S11" s="528">
        <v>2340</v>
      </c>
      <c r="T11" s="528">
        <v>630</v>
      </c>
      <c r="U11" s="473">
        <v>210</v>
      </c>
      <c r="V11" s="473">
        <v>500</v>
      </c>
      <c r="W11" s="529">
        <v>1000</v>
      </c>
      <c r="X11" s="528">
        <v>2340</v>
      </c>
      <c r="Y11" s="528">
        <v>630</v>
      </c>
      <c r="Z11" s="473">
        <v>210</v>
      </c>
      <c r="AA11" s="473">
        <v>500</v>
      </c>
      <c r="AB11" s="529">
        <v>1000</v>
      </c>
    </row>
    <row r="12" spans="2:28" ht="21" customHeight="1">
      <c r="B12" s="506" t="s">
        <v>129</v>
      </c>
      <c r="C12" s="531" t="s">
        <v>130</v>
      </c>
      <c r="D12" s="544"/>
      <c r="E12" s="501"/>
      <c r="F12" s="501"/>
      <c r="G12" s="501"/>
      <c r="H12" s="545"/>
      <c r="I12" s="540"/>
      <c r="J12" s="501"/>
      <c r="K12" s="501"/>
      <c r="L12" s="501"/>
      <c r="M12" s="545"/>
      <c r="N12" s="540"/>
      <c r="O12" s="501"/>
      <c r="P12" s="501"/>
      <c r="Q12" s="501"/>
      <c r="R12" s="545"/>
      <c r="S12" s="540"/>
      <c r="T12" s="501"/>
      <c r="U12" s="501"/>
      <c r="V12" s="501"/>
      <c r="W12" s="545"/>
      <c r="X12" s="540"/>
      <c r="Y12" s="501"/>
      <c r="Z12" s="501"/>
      <c r="AA12" s="501"/>
      <c r="AB12" s="545"/>
    </row>
    <row r="13" spans="2:28" ht="21" customHeight="1">
      <c r="B13" s="402">
        <v>1</v>
      </c>
      <c r="C13" s="532" t="s">
        <v>131</v>
      </c>
      <c r="D13" s="546">
        <v>6818.2130047999999</v>
      </c>
      <c r="E13" s="394">
        <f>D13/$D$11*$E$11</f>
        <v>1835.6727320615385</v>
      </c>
      <c r="F13" s="394">
        <f>D13/$D$11*$F$11</f>
        <v>611.89091068717948</v>
      </c>
      <c r="G13" s="394">
        <f>D13/$D$11*$G$11</f>
        <v>1456.8831206837606</v>
      </c>
      <c r="H13" s="547">
        <f>D13/$D$11*$H$11</f>
        <v>2913.7662413675212</v>
      </c>
      <c r="I13" s="510">
        <v>6591.1936052000001</v>
      </c>
      <c r="J13" s="394">
        <f>I13/$D$11*$E$11</f>
        <v>1774.5521244769229</v>
      </c>
      <c r="K13" s="394">
        <f>I13/$D$11*$F$11</f>
        <v>591.51737482564101</v>
      </c>
      <c r="L13" s="394">
        <f>I13/$D$11*$G$11</f>
        <v>1408.3747019658119</v>
      </c>
      <c r="M13" s="547">
        <f>I13/$D$11*$H$11</f>
        <v>2816.7494039316239</v>
      </c>
      <c r="N13" s="510">
        <v>6810.8303422999998</v>
      </c>
      <c r="O13" s="394">
        <f>N13/$D$11*$E$11</f>
        <v>1833.6850921576922</v>
      </c>
      <c r="P13" s="394">
        <f>N13/$D$11*$F$11</f>
        <v>611.22836405256407</v>
      </c>
      <c r="Q13" s="394">
        <f>N13/$D$11*$G$11</f>
        <v>1455.3056286965812</v>
      </c>
      <c r="R13" s="547">
        <f>N13/$D$11*$H$11</f>
        <v>2910.6112573931623</v>
      </c>
      <c r="S13" s="510">
        <v>7321.6423354999997</v>
      </c>
      <c r="T13" s="394">
        <f>S13/$D$11*$E$11</f>
        <v>1971.2113980192307</v>
      </c>
      <c r="U13" s="394">
        <f>S13/$D$11*$F$11</f>
        <v>657.07046600641024</v>
      </c>
      <c r="V13" s="394">
        <f>S13/$D$11*$G$11</f>
        <v>1564.4534904914528</v>
      </c>
      <c r="W13" s="547">
        <f>S13/$D$11*$H$11</f>
        <v>3128.9069809829057</v>
      </c>
      <c r="X13" s="510">
        <v>7142.2431303999992</v>
      </c>
      <c r="Y13" s="394">
        <f>X13/$D$11*$E$11</f>
        <v>1922.911612030769</v>
      </c>
      <c r="Z13" s="394">
        <f>X13/$D$11*$F$11</f>
        <v>640.97053734358963</v>
      </c>
      <c r="AA13" s="394">
        <f>X13/$D$11*$G$11</f>
        <v>1526.1203270085468</v>
      </c>
      <c r="AB13" s="547">
        <f>X13/$D$11*$H$11</f>
        <v>3052.2406540170937</v>
      </c>
    </row>
    <row r="14" spans="2:28" ht="21" customHeight="1">
      <c r="B14" s="402">
        <v>2</v>
      </c>
      <c r="C14" s="532" t="s">
        <v>132</v>
      </c>
      <c r="D14" s="546">
        <v>16450.130379599999</v>
      </c>
      <c r="E14" s="394">
        <f t="shared" ref="E14:E27" si="0">D14/$D$11*$E$11</f>
        <v>4428.8812560461538</v>
      </c>
      <c r="F14" s="394">
        <f t="shared" ref="F14:F27" si="1">D14/$D$11*$F$11</f>
        <v>1476.2937520153846</v>
      </c>
      <c r="G14" s="394">
        <f t="shared" ref="G14:G27" si="2">D14/$D$11*$G$11</f>
        <v>3514.9851238461538</v>
      </c>
      <c r="H14" s="547">
        <f t="shared" ref="H14:H27" si="3">D14/$D$11*$H$11</f>
        <v>7029.9702476923076</v>
      </c>
      <c r="I14" s="510">
        <v>17925.4491241</v>
      </c>
      <c r="J14" s="394">
        <f t="shared" ref="J14:J28" si="4">I14/$D$11*$E$11</f>
        <v>4826.0824564884615</v>
      </c>
      <c r="K14" s="394">
        <f t="shared" ref="K14:K27" si="5">I14/$D$11*$F$11</f>
        <v>1608.6941521628205</v>
      </c>
      <c r="L14" s="394">
        <f t="shared" ref="L14:L27" si="6">I14/$D$11*$G$11</f>
        <v>3830.2241718162395</v>
      </c>
      <c r="M14" s="547">
        <f t="shared" ref="M14:M27" si="7">I14/$D$11*$H$11</f>
        <v>7660.448343632479</v>
      </c>
      <c r="N14" s="510">
        <v>18876.919094200002</v>
      </c>
      <c r="O14" s="394">
        <f t="shared" ref="O14:O28" si="8">N14/$D$11*$E$11</f>
        <v>5082.2474484384629</v>
      </c>
      <c r="P14" s="394">
        <f t="shared" ref="P14:P27" si="9">N14/$D$11*$F$11</f>
        <v>1694.0824828128209</v>
      </c>
      <c r="Q14" s="394">
        <f t="shared" ref="Q14:Q27" si="10">N14/$D$11*$G$11</f>
        <v>4033.5297209829068</v>
      </c>
      <c r="R14" s="547">
        <f t="shared" ref="R14:R27" si="11">N14/$D$11*$H$11</f>
        <v>8067.0594419658137</v>
      </c>
      <c r="S14" s="510">
        <v>18008.465891199998</v>
      </c>
      <c r="T14" s="394">
        <f t="shared" ref="T14:T28" si="12">S14/$D$11*$E$11</f>
        <v>4848.4331245538451</v>
      </c>
      <c r="U14" s="394">
        <f t="shared" ref="U14:U27" si="13">S14/$D$11*$F$11</f>
        <v>1616.1443748512818</v>
      </c>
      <c r="V14" s="394">
        <f t="shared" ref="V14:V27" si="14">S14/$D$11*$G$11</f>
        <v>3847.9627972649564</v>
      </c>
      <c r="W14" s="547">
        <f t="shared" ref="W14:W27" si="15">S14/$D$11*$H$11</f>
        <v>7695.9255945299128</v>
      </c>
      <c r="X14" s="510">
        <v>22328.092929400002</v>
      </c>
      <c r="Y14" s="394">
        <f t="shared" ref="Y14:Y28" si="16">X14/$D$11*$E$11</f>
        <v>6011.4096348384619</v>
      </c>
      <c r="Z14" s="394">
        <f t="shared" ref="Z14:Z27" si="17">X14/$D$11*$F$11</f>
        <v>2003.8032116128206</v>
      </c>
      <c r="AA14" s="394">
        <f t="shared" ref="AA14:AA27" si="18">X14/$D$11*$G$11</f>
        <v>4770.960027649573</v>
      </c>
      <c r="AB14" s="547">
        <f t="shared" ref="AB14:AB27" si="19">X14/$D$11*$H$11</f>
        <v>9541.920055299146</v>
      </c>
    </row>
    <row r="15" spans="2:28" ht="21" customHeight="1">
      <c r="B15" s="402">
        <v>3</v>
      </c>
      <c r="C15" s="532" t="s">
        <v>133</v>
      </c>
      <c r="D15" s="546">
        <v>315.83037000000002</v>
      </c>
      <c r="E15" s="394">
        <f t="shared" si="0"/>
        <v>85.031253461538469</v>
      </c>
      <c r="F15" s="394">
        <f t="shared" si="1"/>
        <v>28.343751153846156</v>
      </c>
      <c r="G15" s="394">
        <f t="shared" si="2"/>
        <v>67.485121794871802</v>
      </c>
      <c r="H15" s="547">
        <f t="shared" si="3"/>
        <v>134.9702435897436</v>
      </c>
      <c r="I15" s="510">
        <v>267.09813000000003</v>
      </c>
      <c r="J15" s="394">
        <f t="shared" si="4"/>
        <v>71.911035000000012</v>
      </c>
      <c r="K15" s="394">
        <f t="shared" si="5"/>
        <v>23.970345000000002</v>
      </c>
      <c r="L15" s="394">
        <f t="shared" si="6"/>
        <v>57.072250000000004</v>
      </c>
      <c r="M15" s="547">
        <f t="shared" si="7"/>
        <v>114.14450000000001</v>
      </c>
      <c r="N15" s="510">
        <v>267.59645</v>
      </c>
      <c r="O15" s="394">
        <f t="shared" si="8"/>
        <v>72.045198076923072</v>
      </c>
      <c r="P15" s="394">
        <f t="shared" si="9"/>
        <v>24.015066025641026</v>
      </c>
      <c r="Q15" s="394">
        <f t="shared" si="10"/>
        <v>57.178728632478631</v>
      </c>
      <c r="R15" s="547">
        <f t="shared" si="11"/>
        <v>114.35745726495726</v>
      </c>
      <c r="S15" s="510">
        <v>35.586489999999998</v>
      </c>
      <c r="T15" s="394">
        <f t="shared" si="12"/>
        <v>9.5809780769230759</v>
      </c>
      <c r="U15" s="394">
        <f t="shared" si="13"/>
        <v>3.1936593589743589</v>
      </c>
      <c r="V15" s="394">
        <f t="shared" si="14"/>
        <v>7.6039508547008543</v>
      </c>
      <c r="W15" s="547">
        <f t="shared" si="15"/>
        <v>15.207901709401709</v>
      </c>
      <c r="X15" s="510">
        <v>239.96705</v>
      </c>
      <c r="Y15" s="394">
        <f t="shared" si="16"/>
        <v>64.606513461538455</v>
      </c>
      <c r="Z15" s="394">
        <f t="shared" si="17"/>
        <v>21.535504487179487</v>
      </c>
      <c r="AA15" s="394">
        <f t="shared" si="18"/>
        <v>51.275010683760684</v>
      </c>
      <c r="AB15" s="547">
        <f t="shared" si="19"/>
        <v>102.55002136752137</v>
      </c>
    </row>
    <row r="16" spans="2:28" ht="21" customHeight="1">
      <c r="B16" s="402">
        <v>4</v>
      </c>
      <c r="C16" s="532" t="s">
        <v>134</v>
      </c>
      <c r="D16" s="546">
        <v>1671.4124300000001</v>
      </c>
      <c r="E16" s="394">
        <f t="shared" si="0"/>
        <v>449.99565423076928</v>
      </c>
      <c r="F16" s="394">
        <f t="shared" si="1"/>
        <v>149.99855141025643</v>
      </c>
      <c r="G16" s="394">
        <f t="shared" si="2"/>
        <v>357.13940811965819</v>
      </c>
      <c r="H16" s="547">
        <f t="shared" si="3"/>
        <v>714.27881623931637</v>
      </c>
      <c r="I16" s="510">
        <v>2306.4660528999998</v>
      </c>
      <c r="J16" s="394">
        <f t="shared" si="4"/>
        <v>620.971629626923</v>
      </c>
      <c r="K16" s="394">
        <f t="shared" si="5"/>
        <v>206.99054320897434</v>
      </c>
      <c r="L16" s="394">
        <f t="shared" si="6"/>
        <v>492.83462668803412</v>
      </c>
      <c r="M16" s="547">
        <f t="shared" si="7"/>
        <v>985.66925337606824</v>
      </c>
      <c r="N16" s="510">
        <v>3300.2646635999999</v>
      </c>
      <c r="O16" s="394">
        <f t="shared" si="8"/>
        <v>888.53279404615375</v>
      </c>
      <c r="P16" s="394">
        <f t="shared" si="9"/>
        <v>296.1775980153846</v>
      </c>
      <c r="Q16" s="394">
        <f t="shared" si="10"/>
        <v>705.18475717948718</v>
      </c>
      <c r="R16" s="547">
        <f t="shared" si="11"/>
        <v>1410.3695143589744</v>
      </c>
      <c r="S16" s="510">
        <v>3846.7272362999997</v>
      </c>
      <c r="T16" s="394">
        <f t="shared" si="12"/>
        <v>1035.6573328499999</v>
      </c>
      <c r="U16" s="394">
        <f t="shared" si="13"/>
        <v>345.21911094999996</v>
      </c>
      <c r="V16" s="394">
        <f t="shared" si="14"/>
        <v>821.95026416666656</v>
      </c>
      <c r="W16" s="547">
        <f t="shared" si="15"/>
        <v>1643.9005283333331</v>
      </c>
      <c r="X16" s="510">
        <v>4933.4117181000001</v>
      </c>
      <c r="Y16" s="394">
        <f t="shared" si="16"/>
        <v>1328.226231796154</v>
      </c>
      <c r="Z16" s="394">
        <f t="shared" si="17"/>
        <v>442.74207726538464</v>
      </c>
      <c r="AA16" s="394">
        <f t="shared" si="18"/>
        <v>1054.1478030128205</v>
      </c>
      <c r="AB16" s="547">
        <f t="shared" si="19"/>
        <v>2108.2956060256411</v>
      </c>
    </row>
    <row r="17" spans="2:28" ht="33" customHeight="1">
      <c r="B17" s="402">
        <v>4.0999999999999996</v>
      </c>
      <c r="C17" s="532" t="s">
        <v>876</v>
      </c>
      <c r="D17" s="546"/>
      <c r="E17" s="394">
        <f t="shared" si="0"/>
        <v>0</v>
      </c>
      <c r="F17" s="394">
        <f t="shared" si="1"/>
        <v>0</v>
      </c>
      <c r="G17" s="394">
        <f t="shared" si="2"/>
        <v>0</v>
      </c>
      <c r="H17" s="547">
        <f t="shared" si="3"/>
        <v>0</v>
      </c>
      <c r="I17" s="510"/>
      <c r="J17" s="394">
        <f t="shared" si="4"/>
        <v>0</v>
      </c>
      <c r="K17" s="394">
        <f t="shared" si="5"/>
        <v>0</v>
      </c>
      <c r="L17" s="394">
        <f t="shared" si="6"/>
        <v>0</v>
      </c>
      <c r="M17" s="547">
        <f t="shared" si="7"/>
        <v>0</v>
      </c>
      <c r="N17" s="510"/>
      <c r="O17" s="394">
        <f t="shared" si="8"/>
        <v>0</v>
      </c>
      <c r="P17" s="394">
        <f t="shared" si="9"/>
        <v>0</v>
      </c>
      <c r="Q17" s="394">
        <f t="shared" si="10"/>
        <v>0</v>
      </c>
      <c r="R17" s="547">
        <f t="shared" si="11"/>
        <v>0</v>
      </c>
      <c r="S17" s="510"/>
      <c r="T17" s="394">
        <f t="shared" si="12"/>
        <v>0</v>
      </c>
      <c r="U17" s="394">
        <f t="shared" si="13"/>
        <v>0</v>
      </c>
      <c r="V17" s="394">
        <f t="shared" si="14"/>
        <v>0</v>
      </c>
      <c r="W17" s="547">
        <f t="shared" si="15"/>
        <v>0</v>
      </c>
      <c r="X17" s="510"/>
      <c r="Y17" s="394">
        <f t="shared" si="16"/>
        <v>0</v>
      </c>
      <c r="Z17" s="394">
        <f t="shared" si="17"/>
        <v>0</v>
      </c>
      <c r="AA17" s="394">
        <f t="shared" si="18"/>
        <v>0</v>
      </c>
      <c r="AB17" s="547">
        <f t="shared" si="19"/>
        <v>0</v>
      </c>
    </row>
    <row r="18" spans="2:28" ht="21" customHeight="1">
      <c r="B18" s="402">
        <v>5</v>
      </c>
      <c r="C18" s="532" t="s">
        <v>135</v>
      </c>
      <c r="D18" s="546">
        <v>1348.02289</v>
      </c>
      <c r="E18" s="394">
        <f t="shared" si="0"/>
        <v>362.92923961538463</v>
      </c>
      <c r="F18" s="394">
        <f t="shared" si="1"/>
        <v>120.97641320512821</v>
      </c>
      <c r="G18" s="394">
        <f t="shared" si="2"/>
        <v>288.03907905982908</v>
      </c>
      <c r="H18" s="547">
        <f t="shared" si="3"/>
        <v>576.07815811965816</v>
      </c>
      <c r="I18" s="510">
        <v>0</v>
      </c>
      <c r="J18" s="394">
        <f t="shared" si="4"/>
        <v>0</v>
      </c>
      <c r="K18" s="394">
        <f t="shared" si="5"/>
        <v>0</v>
      </c>
      <c r="L18" s="394">
        <f t="shared" si="6"/>
        <v>0</v>
      </c>
      <c r="M18" s="547">
        <f t="shared" si="7"/>
        <v>0</v>
      </c>
      <c r="N18" s="510">
        <v>0</v>
      </c>
      <c r="O18" s="394">
        <f t="shared" si="8"/>
        <v>0</v>
      </c>
      <c r="P18" s="394">
        <f t="shared" si="9"/>
        <v>0</v>
      </c>
      <c r="Q18" s="394">
        <f t="shared" si="10"/>
        <v>0</v>
      </c>
      <c r="R18" s="547">
        <f t="shared" si="11"/>
        <v>0</v>
      </c>
      <c r="S18" s="510">
        <v>6094.5514700000003</v>
      </c>
      <c r="T18" s="394">
        <f t="shared" si="12"/>
        <v>1640.8407803846155</v>
      </c>
      <c r="U18" s="394">
        <f t="shared" si="13"/>
        <v>546.94692679487184</v>
      </c>
      <c r="V18" s="394">
        <f t="shared" si="14"/>
        <v>1302.2545876068377</v>
      </c>
      <c r="W18" s="547">
        <f t="shared" si="15"/>
        <v>2604.5091752136755</v>
      </c>
      <c r="X18" s="510">
        <v>3105.3265099999999</v>
      </c>
      <c r="Y18" s="394">
        <f t="shared" si="16"/>
        <v>836.04944499999999</v>
      </c>
      <c r="Z18" s="394">
        <f t="shared" si="17"/>
        <v>278.68314833333329</v>
      </c>
      <c r="AA18" s="394">
        <f t="shared" si="18"/>
        <v>663.53130555555549</v>
      </c>
      <c r="AB18" s="547">
        <f t="shared" si="19"/>
        <v>1327.062611111111</v>
      </c>
    </row>
    <row r="19" spans="2:28" ht="21" customHeight="1">
      <c r="B19" s="402">
        <v>6</v>
      </c>
      <c r="C19" s="532" t="s">
        <v>136</v>
      </c>
      <c r="D19" s="546"/>
      <c r="E19" s="394">
        <f t="shared" si="0"/>
        <v>0</v>
      </c>
      <c r="F19" s="394">
        <f t="shared" si="1"/>
        <v>0</v>
      </c>
      <c r="G19" s="394">
        <f t="shared" si="2"/>
        <v>0</v>
      </c>
      <c r="H19" s="547">
        <f t="shared" si="3"/>
        <v>0</v>
      </c>
      <c r="I19" s="510"/>
      <c r="J19" s="394">
        <f t="shared" si="4"/>
        <v>0</v>
      </c>
      <c r="K19" s="394">
        <f t="shared" si="5"/>
        <v>0</v>
      </c>
      <c r="L19" s="394">
        <f t="shared" si="6"/>
        <v>0</v>
      </c>
      <c r="M19" s="547">
        <f t="shared" si="7"/>
        <v>0</v>
      </c>
      <c r="N19" s="510">
        <v>0</v>
      </c>
      <c r="O19" s="394">
        <f t="shared" si="8"/>
        <v>0</v>
      </c>
      <c r="P19" s="394">
        <f t="shared" si="9"/>
        <v>0</v>
      </c>
      <c r="Q19" s="394">
        <f t="shared" si="10"/>
        <v>0</v>
      </c>
      <c r="R19" s="547">
        <f t="shared" si="11"/>
        <v>0</v>
      </c>
      <c r="S19" s="510"/>
      <c r="T19" s="394">
        <f t="shared" si="12"/>
        <v>0</v>
      </c>
      <c r="U19" s="394">
        <f t="shared" si="13"/>
        <v>0</v>
      </c>
      <c r="V19" s="394">
        <f t="shared" si="14"/>
        <v>0</v>
      </c>
      <c r="W19" s="547">
        <f t="shared" si="15"/>
        <v>0</v>
      </c>
      <c r="X19" s="510"/>
      <c r="Y19" s="394">
        <f t="shared" si="16"/>
        <v>0</v>
      </c>
      <c r="Z19" s="394">
        <f t="shared" si="17"/>
        <v>0</v>
      </c>
      <c r="AA19" s="394">
        <f t="shared" si="18"/>
        <v>0</v>
      </c>
      <c r="AB19" s="547">
        <f t="shared" si="19"/>
        <v>0</v>
      </c>
    </row>
    <row r="20" spans="2:28" ht="21" customHeight="1">
      <c r="B20" s="402">
        <v>6.1</v>
      </c>
      <c r="C20" s="532" t="s">
        <v>137</v>
      </c>
      <c r="D20" s="546">
        <v>0</v>
      </c>
      <c r="E20" s="394">
        <f t="shared" si="0"/>
        <v>0</v>
      </c>
      <c r="F20" s="394">
        <f t="shared" si="1"/>
        <v>0</v>
      </c>
      <c r="G20" s="394">
        <f t="shared" si="2"/>
        <v>0</v>
      </c>
      <c r="H20" s="547">
        <f t="shared" si="3"/>
        <v>0</v>
      </c>
      <c r="I20" s="510">
        <v>0</v>
      </c>
      <c r="J20" s="394">
        <f t="shared" si="4"/>
        <v>0</v>
      </c>
      <c r="K20" s="394">
        <f t="shared" si="5"/>
        <v>0</v>
      </c>
      <c r="L20" s="394">
        <f t="shared" si="6"/>
        <v>0</v>
      </c>
      <c r="M20" s="547">
        <f t="shared" si="7"/>
        <v>0</v>
      </c>
      <c r="N20" s="510">
        <v>0</v>
      </c>
      <c r="O20" s="394">
        <f t="shared" si="8"/>
        <v>0</v>
      </c>
      <c r="P20" s="394">
        <f t="shared" si="9"/>
        <v>0</v>
      </c>
      <c r="Q20" s="394">
        <f t="shared" si="10"/>
        <v>0</v>
      </c>
      <c r="R20" s="547">
        <f t="shared" si="11"/>
        <v>0</v>
      </c>
      <c r="S20" s="510">
        <v>0</v>
      </c>
      <c r="T20" s="394">
        <f t="shared" si="12"/>
        <v>0</v>
      </c>
      <c r="U20" s="394">
        <f t="shared" si="13"/>
        <v>0</v>
      </c>
      <c r="V20" s="394">
        <f t="shared" si="14"/>
        <v>0</v>
      </c>
      <c r="W20" s="547">
        <f t="shared" si="15"/>
        <v>0</v>
      </c>
      <c r="X20" s="510">
        <v>0</v>
      </c>
      <c r="Y20" s="394">
        <f t="shared" si="16"/>
        <v>0</v>
      </c>
      <c r="Z20" s="394">
        <f t="shared" si="17"/>
        <v>0</v>
      </c>
      <c r="AA20" s="394">
        <f t="shared" si="18"/>
        <v>0</v>
      </c>
      <c r="AB20" s="547">
        <f t="shared" si="19"/>
        <v>0</v>
      </c>
    </row>
    <row r="21" spans="2:28" ht="21" customHeight="1">
      <c r="B21" s="402">
        <v>6.2</v>
      </c>
      <c r="C21" s="532" t="s">
        <v>138</v>
      </c>
      <c r="D21" s="546">
        <v>0</v>
      </c>
      <c r="E21" s="394">
        <f t="shared" si="0"/>
        <v>0</v>
      </c>
      <c r="F21" s="394">
        <f t="shared" si="1"/>
        <v>0</v>
      </c>
      <c r="G21" s="394">
        <f t="shared" si="2"/>
        <v>0</v>
      </c>
      <c r="H21" s="547">
        <f t="shared" si="3"/>
        <v>0</v>
      </c>
      <c r="I21" s="510">
        <v>0</v>
      </c>
      <c r="J21" s="394">
        <f t="shared" si="4"/>
        <v>0</v>
      </c>
      <c r="K21" s="394">
        <f t="shared" si="5"/>
        <v>0</v>
      </c>
      <c r="L21" s="394">
        <f t="shared" si="6"/>
        <v>0</v>
      </c>
      <c r="M21" s="547">
        <f t="shared" si="7"/>
        <v>0</v>
      </c>
      <c r="N21" s="510">
        <v>0</v>
      </c>
      <c r="O21" s="394">
        <f t="shared" si="8"/>
        <v>0</v>
      </c>
      <c r="P21" s="394">
        <f t="shared" si="9"/>
        <v>0</v>
      </c>
      <c r="Q21" s="394">
        <f t="shared" si="10"/>
        <v>0</v>
      </c>
      <c r="R21" s="547">
        <f t="shared" si="11"/>
        <v>0</v>
      </c>
      <c r="S21" s="510">
        <v>0</v>
      </c>
      <c r="T21" s="394">
        <f t="shared" si="12"/>
        <v>0</v>
      </c>
      <c r="U21" s="394">
        <f t="shared" si="13"/>
        <v>0</v>
      </c>
      <c r="V21" s="394">
        <f t="shared" si="14"/>
        <v>0</v>
      </c>
      <c r="W21" s="547">
        <f t="shared" si="15"/>
        <v>0</v>
      </c>
      <c r="X21" s="510">
        <v>0</v>
      </c>
      <c r="Y21" s="394">
        <f t="shared" si="16"/>
        <v>0</v>
      </c>
      <c r="Z21" s="394">
        <f t="shared" si="17"/>
        <v>0</v>
      </c>
      <c r="AA21" s="394">
        <f t="shared" si="18"/>
        <v>0</v>
      </c>
      <c r="AB21" s="547">
        <f t="shared" si="19"/>
        <v>0</v>
      </c>
    </row>
    <row r="22" spans="2:28" ht="21" customHeight="1">
      <c r="B22" s="402">
        <v>6.3</v>
      </c>
      <c r="C22" s="532" t="s">
        <v>139</v>
      </c>
      <c r="D22" s="546">
        <v>383.50252860000001</v>
      </c>
      <c r="E22" s="394">
        <f>D22/$D$11*$E$11</f>
        <v>103.25068077692308</v>
      </c>
      <c r="F22" s="394">
        <f t="shared" si="1"/>
        <v>34.416893592307694</v>
      </c>
      <c r="G22" s="394">
        <f t="shared" si="2"/>
        <v>81.944984743589742</v>
      </c>
      <c r="H22" s="547">
        <f t="shared" si="3"/>
        <v>163.88996948717948</v>
      </c>
      <c r="I22" s="510">
        <v>447.55862000000002</v>
      </c>
      <c r="J22" s="394">
        <f>I22/$D$11*$E$11</f>
        <v>120.49655153846155</v>
      </c>
      <c r="K22" s="394">
        <f t="shared" si="5"/>
        <v>40.165517179487182</v>
      </c>
      <c r="L22" s="394">
        <f t="shared" si="6"/>
        <v>95.632183760683759</v>
      </c>
      <c r="M22" s="547">
        <f t="shared" si="7"/>
        <v>191.26436752136752</v>
      </c>
      <c r="N22" s="510">
        <v>444.21938</v>
      </c>
      <c r="O22" s="394">
        <f>N22/$D$11*$E$11</f>
        <v>119.59752538461538</v>
      </c>
      <c r="P22" s="394">
        <f t="shared" si="9"/>
        <v>39.865841794871791</v>
      </c>
      <c r="Q22" s="394">
        <f t="shared" si="10"/>
        <v>94.918670940170941</v>
      </c>
      <c r="R22" s="547">
        <f t="shared" si="11"/>
        <v>189.83734188034188</v>
      </c>
      <c r="S22" s="510">
        <v>426.40102000000002</v>
      </c>
      <c r="T22" s="394">
        <f>S22/$D$11*$E$11</f>
        <v>114.80027461538462</v>
      </c>
      <c r="U22" s="394">
        <f t="shared" si="13"/>
        <v>38.266758205128205</v>
      </c>
      <c r="V22" s="394">
        <f t="shared" si="14"/>
        <v>91.11132905982906</v>
      </c>
      <c r="W22" s="547">
        <f t="shared" si="15"/>
        <v>182.22265811965812</v>
      </c>
      <c r="X22" s="510">
        <v>557.10174919999997</v>
      </c>
      <c r="Y22" s="394">
        <f>X22/$D$11*$E$11</f>
        <v>149.98893247692305</v>
      </c>
      <c r="Z22" s="394">
        <f t="shared" si="17"/>
        <v>49.996310825641018</v>
      </c>
      <c r="AA22" s="394">
        <f t="shared" si="18"/>
        <v>119.03883529914529</v>
      </c>
      <c r="AB22" s="547">
        <f t="shared" si="19"/>
        <v>238.07767059829058</v>
      </c>
    </row>
    <row r="23" spans="2:28" ht="21" customHeight="1">
      <c r="B23" s="402">
        <v>6.4</v>
      </c>
      <c r="C23" s="532" t="s">
        <v>140</v>
      </c>
      <c r="D23" s="546">
        <v>26.644911200000003</v>
      </c>
      <c r="E23" s="394">
        <f t="shared" si="0"/>
        <v>7.1736299384615396</v>
      </c>
      <c r="F23" s="394">
        <f t="shared" si="1"/>
        <v>2.3912099794871797</v>
      </c>
      <c r="G23" s="394">
        <f t="shared" si="2"/>
        <v>5.6933570940170952</v>
      </c>
      <c r="H23" s="547">
        <f t="shared" si="3"/>
        <v>11.38671418803419</v>
      </c>
      <c r="I23" s="510">
        <v>38.045229999999997</v>
      </c>
      <c r="J23" s="394">
        <f t="shared" si="4"/>
        <v>10.242946538461537</v>
      </c>
      <c r="K23" s="394">
        <f t="shared" si="5"/>
        <v>3.4143155128205125</v>
      </c>
      <c r="L23" s="394">
        <f t="shared" si="6"/>
        <v>8.1293226495726483</v>
      </c>
      <c r="M23" s="547">
        <f t="shared" si="7"/>
        <v>16.258645299145297</v>
      </c>
      <c r="N23" s="510">
        <v>39.171089799999997</v>
      </c>
      <c r="O23" s="394">
        <f t="shared" si="8"/>
        <v>10.546062638461537</v>
      </c>
      <c r="P23" s="394">
        <f t="shared" si="9"/>
        <v>3.5153542128205122</v>
      </c>
      <c r="Q23" s="394">
        <f t="shared" si="10"/>
        <v>8.3698909829059822</v>
      </c>
      <c r="R23" s="547">
        <f t="shared" si="11"/>
        <v>16.739781965811964</v>
      </c>
      <c r="S23" s="510">
        <v>36.541089999999997</v>
      </c>
      <c r="T23" s="394">
        <f t="shared" si="12"/>
        <v>9.8379857692307695</v>
      </c>
      <c r="U23" s="394">
        <f t="shared" si="13"/>
        <v>3.2793285897435895</v>
      </c>
      <c r="V23" s="394">
        <f t="shared" si="14"/>
        <v>7.8079252136752135</v>
      </c>
      <c r="W23" s="547">
        <f t="shared" si="15"/>
        <v>15.615850427350427</v>
      </c>
      <c r="X23" s="510">
        <v>36.906359999999999</v>
      </c>
      <c r="Y23" s="394">
        <f t="shared" si="16"/>
        <v>9.9363276923076924</v>
      </c>
      <c r="Z23" s="394">
        <f t="shared" si="17"/>
        <v>3.3121092307692308</v>
      </c>
      <c r="AA23" s="394">
        <f t="shared" si="18"/>
        <v>7.8859743589743596</v>
      </c>
      <c r="AB23" s="547">
        <f t="shared" si="19"/>
        <v>15.771948717948719</v>
      </c>
    </row>
    <row r="24" spans="2:28" ht="21" customHeight="1">
      <c r="B24" s="402">
        <v>6.5</v>
      </c>
      <c r="C24" s="532" t="s">
        <v>141</v>
      </c>
      <c r="D24" s="546">
        <v>94.633989999999997</v>
      </c>
      <c r="E24" s="394">
        <f t="shared" si="0"/>
        <v>25.478381923076924</v>
      </c>
      <c r="F24" s="394">
        <f t="shared" si="1"/>
        <v>8.4927939743589747</v>
      </c>
      <c r="G24" s="394">
        <f t="shared" si="2"/>
        <v>20.220938034188034</v>
      </c>
      <c r="H24" s="547">
        <f t="shared" si="3"/>
        <v>40.441876068376068</v>
      </c>
      <c r="I24" s="510">
        <v>75.48809</v>
      </c>
      <c r="J24" s="394">
        <f t="shared" si="4"/>
        <v>20.323716538461539</v>
      </c>
      <c r="K24" s="394">
        <f t="shared" si="5"/>
        <v>6.7745721794871798</v>
      </c>
      <c r="L24" s="394">
        <f t="shared" si="6"/>
        <v>16.129933760683763</v>
      </c>
      <c r="M24" s="547">
        <f t="shared" si="7"/>
        <v>32.259867521367525</v>
      </c>
      <c r="N24" s="510">
        <v>26.327839999999998</v>
      </c>
      <c r="O24" s="394">
        <f t="shared" si="8"/>
        <v>7.0882646153846149</v>
      </c>
      <c r="P24" s="394">
        <f t="shared" si="9"/>
        <v>2.3627548717948716</v>
      </c>
      <c r="Q24" s="394">
        <f t="shared" si="10"/>
        <v>5.6256068376068376</v>
      </c>
      <c r="R24" s="547">
        <f t="shared" si="11"/>
        <v>11.251213675213675</v>
      </c>
      <c r="S24" s="510">
        <v>46.918349999999997</v>
      </c>
      <c r="T24" s="394">
        <f t="shared" si="12"/>
        <v>12.63186346153846</v>
      </c>
      <c r="U24" s="394">
        <f t="shared" si="13"/>
        <v>4.2106211538461533</v>
      </c>
      <c r="V24" s="394">
        <f t="shared" si="14"/>
        <v>10.025288461538461</v>
      </c>
      <c r="W24" s="547">
        <f t="shared" si="15"/>
        <v>20.050576923076921</v>
      </c>
      <c r="X24" s="510">
        <v>31.227080000000001</v>
      </c>
      <c r="Y24" s="394">
        <f t="shared" si="16"/>
        <v>8.4072907692307695</v>
      </c>
      <c r="Z24" s="394">
        <f t="shared" si="17"/>
        <v>2.8024302564102563</v>
      </c>
      <c r="AA24" s="394">
        <f t="shared" si="18"/>
        <v>6.6724529914529915</v>
      </c>
      <c r="AB24" s="547">
        <f t="shared" si="19"/>
        <v>13.344905982905983</v>
      </c>
    </row>
    <row r="25" spans="2:28" ht="21" customHeight="1">
      <c r="B25" s="402">
        <v>6.6</v>
      </c>
      <c r="C25" s="532" t="s">
        <v>142</v>
      </c>
      <c r="D25" s="546">
        <v>0</v>
      </c>
      <c r="E25" s="394">
        <f t="shared" si="0"/>
        <v>0</v>
      </c>
      <c r="F25" s="394">
        <f t="shared" si="1"/>
        <v>0</v>
      </c>
      <c r="G25" s="394">
        <f t="shared" si="2"/>
        <v>0</v>
      </c>
      <c r="H25" s="547">
        <f t="shared" si="3"/>
        <v>0</v>
      </c>
      <c r="I25" s="510">
        <v>0</v>
      </c>
      <c r="J25" s="394">
        <f t="shared" si="4"/>
        <v>0</v>
      </c>
      <c r="K25" s="394">
        <f t="shared" si="5"/>
        <v>0</v>
      </c>
      <c r="L25" s="394">
        <f t="shared" si="6"/>
        <v>0</v>
      </c>
      <c r="M25" s="547">
        <f t="shared" si="7"/>
        <v>0</v>
      </c>
      <c r="N25" s="510">
        <v>0</v>
      </c>
      <c r="O25" s="394">
        <f t="shared" si="8"/>
        <v>0</v>
      </c>
      <c r="P25" s="394">
        <f t="shared" si="9"/>
        <v>0</v>
      </c>
      <c r="Q25" s="394">
        <f t="shared" si="10"/>
        <v>0</v>
      </c>
      <c r="R25" s="547">
        <f t="shared" si="11"/>
        <v>0</v>
      </c>
      <c r="S25" s="510">
        <v>0</v>
      </c>
      <c r="T25" s="394">
        <f t="shared" si="12"/>
        <v>0</v>
      </c>
      <c r="U25" s="394">
        <f t="shared" si="13"/>
        <v>0</v>
      </c>
      <c r="V25" s="394">
        <f t="shared" si="14"/>
        <v>0</v>
      </c>
      <c r="W25" s="547">
        <f t="shared" si="15"/>
        <v>0</v>
      </c>
      <c r="X25" s="510">
        <v>0</v>
      </c>
      <c r="Y25" s="394">
        <f t="shared" si="16"/>
        <v>0</v>
      </c>
      <c r="Z25" s="394">
        <f t="shared" si="17"/>
        <v>0</v>
      </c>
      <c r="AA25" s="394">
        <f t="shared" si="18"/>
        <v>0</v>
      </c>
      <c r="AB25" s="547">
        <f t="shared" si="19"/>
        <v>0</v>
      </c>
    </row>
    <row r="26" spans="2:28" ht="21" customHeight="1">
      <c r="B26" s="402">
        <v>6.7</v>
      </c>
      <c r="C26" s="532" t="s">
        <v>143</v>
      </c>
      <c r="D26" s="546">
        <v>0</v>
      </c>
      <c r="E26" s="394">
        <f t="shared" si="0"/>
        <v>0</v>
      </c>
      <c r="F26" s="394">
        <f t="shared" si="1"/>
        <v>0</v>
      </c>
      <c r="G26" s="394">
        <f t="shared" si="2"/>
        <v>0</v>
      </c>
      <c r="H26" s="547">
        <f t="shared" si="3"/>
        <v>0</v>
      </c>
      <c r="I26" s="510">
        <v>0</v>
      </c>
      <c r="J26" s="394">
        <f t="shared" si="4"/>
        <v>0</v>
      </c>
      <c r="K26" s="394">
        <f t="shared" si="5"/>
        <v>0</v>
      </c>
      <c r="L26" s="394">
        <f t="shared" si="6"/>
        <v>0</v>
      </c>
      <c r="M26" s="547">
        <f t="shared" si="7"/>
        <v>0</v>
      </c>
      <c r="N26" s="510">
        <v>0</v>
      </c>
      <c r="O26" s="394">
        <f t="shared" si="8"/>
        <v>0</v>
      </c>
      <c r="P26" s="394">
        <f t="shared" si="9"/>
        <v>0</v>
      </c>
      <c r="Q26" s="394">
        <f t="shared" si="10"/>
        <v>0</v>
      </c>
      <c r="R26" s="547">
        <f t="shared" si="11"/>
        <v>0</v>
      </c>
      <c r="S26" s="510">
        <v>0</v>
      </c>
      <c r="T26" s="394">
        <f t="shared" si="12"/>
        <v>0</v>
      </c>
      <c r="U26" s="394">
        <f t="shared" si="13"/>
        <v>0</v>
      </c>
      <c r="V26" s="394">
        <f t="shared" si="14"/>
        <v>0</v>
      </c>
      <c r="W26" s="547">
        <f t="shared" si="15"/>
        <v>0</v>
      </c>
      <c r="X26" s="510">
        <v>0</v>
      </c>
      <c r="Y26" s="394">
        <f t="shared" si="16"/>
        <v>0</v>
      </c>
      <c r="Z26" s="394">
        <f t="shared" si="17"/>
        <v>0</v>
      </c>
      <c r="AA26" s="394">
        <f t="shared" si="18"/>
        <v>0</v>
      </c>
      <c r="AB26" s="547">
        <f t="shared" si="19"/>
        <v>0</v>
      </c>
    </row>
    <row r="27" spans="2:28" ht="21" customHeight="1">
      <c r="B27" s="402">
        <v>6.8</v>
      </c>
      <c r="C27" s="532" t="s">
        <v>144</v>
      </c>
      <c r="D27" s="546">
        <v>9.2717700000000001</v>
      </c>
      <c r="E27" s="394">
        <f t="shared" si="0"/>
        <v>2.4962457692307689</v>
      </c>
      <c r="F27" s="394">
        <f t="shared" si="1"/>
        <v>0.83208192307692297</v>
      </c>
      <c r="G27" s="394">
        <f t="shared" si="2"/>
        <v>1.9811474358974357</v>
      </c>
      <c r="H27" s="547">
        <f t="shared" si="3"/>
        <v>3.9622948717948714</v>
      </c>
      <c r="I27" s="510">
        <v>6.1023699999999996</v>
      </c>
      <c r="J27" s="394">
        <f t="shared" si="4"/>
        <v>1.6429457692307692</v>
      </c>
      <c r="K27" s="394">
        <f t="shared" si="5"/>
        <v>0.54764858974358976</v>
      </c>
      <c r="L27" s="394">
        <f t="shared" si="6"/>
        <v>1.3039252136752137</v>
      </c>
      <c r="M27" s="547">
        <f t="shared" si="7"/>
        <v>2.6078504273504275</v>
      </c>
      <c r="N27" s="510">
        <v>6.2161799999999996</v>
      </c>
      <c r="O27" s="394">
        <f t="shared" si="8"/>
        <v>1.6735869230769229</v>
      </c>
      <c r="P27" s="394">
        <f t="shared" si="9"/>
        <v>0.55786230769230771</v>
      </c>
      <c r="Q27" s="394">
        <f t="shared" si="10"/>
        <v>1.3282435897435896</v>
      </c>
      <c r="R27" s="547">
        <f t="shared" si="11"/>
        <v>2.6564871794871792</v>
      </c>
      <c r="S27" s="510">
        <v>4.3194699999999999</v>
      </c>
      <c r="T27" s="394">
        <f t="shared" si="12"/>
        <v>1.1629342307692307</v>
      </c>
      <c r="U27" s="394">
        <f t="shared" si="13"/>
        <v>0.3876447435897436</v>
      </c>
      <c r="V27" s="394">
        <f t="shared" si="14"/>
        <v>0.92296367521367517</v>
      </c>
      <c r="W27" s="547">
        <f t="shared" si="15"/>
        <v>1.8459273504273503</v>
      </c>
      <c r="X27" s="510">
        <v>3.7729900000000001</v>
      </c>
      <c r="Y27" s="394">
        <f t="shared" si="16"/>
        <v>1.0158050000000001</v>
      </c>
      <c r="Z27" s="394">
        <f t="shared" si="17"/>
        <v>0.33860166666666669</v>
      </c>
      <c r="AA27" s="394">
        <f t="shared" si="18"/>
        <v>0.80619444444444444</v>
      </c>
      <c r="AB27" s="547">
        <f t="shared" si="19"/>
        <v>1.6123888888888889</v>
      </c>
    </row>
    <row r="28" spans="2:28" ht="21" customHeight="1" thickBot="1">
      <c r="B28" s="498">
        <v>6.9</v>
      </c>
      <c r="C28" s="533" t="s">
        <v>145</v>
      </c>
      <c r="D28" s="548"/>
      <c r="E28" s="499">
        <f t="shared" ref="E28" si="20">D28/$D$11*$E$11</f>
        <v>0</v>
      </c>
      <c r="F28" s="499">
        <f t="shared" ref="F28" si="21">E28/$D$11*$F$11</f>
        <v>0</v>
      </c>
      <c r="G28" s="499">
        <f t="shared" ref="G28" si="22">F28/$D$11*$G$11</f>
        <v>0</v>
      </c>
      <c r="H28" s="549">
        <f t="shared" ref="H28" si="23">G28/$D$11*$H$11</f>
        <v>0</v>
      </c>
      <c r="I28" s="541">
        <v>0</v>
      </c>
      <c r="J28" s="499">
        <f t="shared" si="4"/>
        <v>0</v>
      </c>
      <c r="K28" s="499">
        <f t="shared" ref="K28" si="24">J28/$D$11*$F$11</f>
        <v>0</v>
      </c>
      <c r="L28" s="499">
        <f t="shared" ref="L28" si="25">K28/$D$11*$G$11</f>
        <v>0</v>
      </c>
      <c r="M28" s="549">
        <f t="shared" ref="M28" si="26">L28/$D$11*$H$11</f>
        <v>0</v>
      </c>
      <c r="N28" s="541">
        <v>0</v>
      </c>
      <c r="O28" s="499">
        <f t="shared" si="8"/>
        <v>0</v>
      </c>
      <c r="P28" s="499">
        <f t="shared" ref="P28" si="27">O28/$D$11*$F$11</f>
        <v>0</v>
      </c>
      <c r="Q28" s="499">
        <f t="shared" ref="Q28" si="28">P28/$D$11*$G$11</f>
        <v>0</v>
      </c>
      <c r="R28" s="549">
        <f t="shared" ref="R28" si="29">Q28/$D$11*$H$11</f>
        <v>0</v>
      </c>
      <c r="S28" s="541">
        <v>0</v>
      </c>
      <c r="T28" s="499">
        <f t="shared" si="12"/>
        <v>0</v>
      </c>
      <c r="U28" s="499">
        <f t="shared" ref="U28" si="30">T28/$D$11*$F$11</f>
        <v>0</v>
      </c>
      <c r="V28" s="499">
        <f t="shared" ref="V28" si="31">U28/$D$11*$G$11</f>
        <v>0</v>
      </c>
      <c r="W28" s="549">
        <f t="shared" ref="W28" si="32">V28/$D$11*$H$11</f>
        <v>0</v>
      </c>
      <c r="X28" s="541">
        <v>0</v>
      </c>
      <c r="Y28" s="499">
        <f t="shared" si="16"/>
        <v>0</v>
      </c>
      <c r="Z28" s="499">
        <f t="shared" ref="Z28" si="33">Y28/$D$11*$F$11</f>
        <v>0</v>
      </c>
      <c r="AA28" s="499">
        <f t="shared" ref="AA28" si="34">Z28/$D$11*$G$11</f>
        <v>0</v>
      </c>
      <c r="AB28" s="549">
        <f t="shared" ref="AB28" si="35">AA28/$D$11*$H$11</f>
        <v>0</v>
      </c>
    </row>
    <row r="29" spans="2:28" ht="21" customHeight="1" thickBot="1">
      <c r="B29" s="474"/>
      <c r="C29" s="534" t="s">
        <v>146</v>
      </c>
      <c r="D29" s="550">
        <f>SUM(D20:D28)</f>
        <v>514.05319980000002</v>
      </c>
      <c r="E29" s="503">
        <f>SUM(E20:E28)</f>
        <v>138.3989384076923</v>
      </c>
      <c r="F29" s="503">
        <f t="shared" ref="F29:H29" si="36">SUM(F20:F28)</f>
        <v>46.132979469230769</v>
      </c>
      <c r="G29" s="503">
        <f t="shared" si="36"/>
        <v>109.84042730769232</v>
      </c>
      <c r="H29" s="504">
        <f t="shared" si="36"/>
        <v>219.68085461538465</v>
      </c>
      <c r="I29" s="520">
        <f>SUM(I20:I28)</f>
        <v>567.19430999999997</v>
      </c>
      <c r="J29" s="503">
        <f>SUM(J20:J28)</f>
        <v>152.70616038461537</v>
      </c>
      <c r="K29" s="503">
        <f t="shared" ref="K29" si="37">SUM(K20:K28)</f>
        <v>50.902053461538465</v>
      </c>
      <c r="L29" s="503">
        <f t="shared" ref="L29" si="38">SUM(L20:L28)</f>
        <v>121.19536538461539</v>
      </c>
      <c r="M29" s="504">
        <f t="shared" ref="M29" si="39">SUM(M20:M28)</f>
        <v>242.39073076923077</v>
      </c>
      <c r="N29" s="520">
        <f>SUM(N20:N28)</f>
        <v>515.93448979999994</v>
      </c>
      <c r="O29" s="503">
        <f>SUM(O20:O28)</f>
        <v>138.90543956153846</v>
      </c>
      <c r="P29" s="503">
        <f t="shared" ref="P29" si="40">SUM(P20:P28)</f>
        <v>46.301813187179484</v>
      </c>
      <c r="Q29" s="503">
        <f t="shared" ref="Q29" si="41">SUM(Q20:Q28)</f>
        <v>110.24241235042736</v>
      </c>
      <c r="R29" s="504">
        <f t="shared" ref="R29" si="42">SUM(R20:R28)</f>
        <v>220.48482470085472</v>
      </c>
      <c r="S29" s="520">
        <f>SUM(S20:S28)</f>
        <v>514.17993000000001</v>
      </c>
      <c r="T29" s="503">
        <f>SUM(T20:T28)</f>
        <v>138.43305807692309</v>
      </c>
      <c r="U29" s="503">
        <f t="shared" ref="U29" si="43">SUM(U20:U28)</f>
        <v>46.144352692307699</v>
      </c>
      <c r="V29" s="503">
        <f t="shared" ref="V29" si="44">SUM(V20:V28)</f>
        <v>109.86750641025642</v>
      </c>
      <c r="W29" s="504">
        <f t="shared" ref="W29" si="45">SUM(W20:W28)</f>
        <v>219.73501282051285</v>
      </c>
      <c r="X29" s="520">
        <f>SUM(X20:X28)</f>
        <v>629.00817919999997</v>
      </c>
      <c r="Y29" s="503">
        <f>SUM(Y20:Y28)</f>
        <v>169.34835593846151</v>
      </c>
      <c r="Z29" s="503">
        <f t="shared" ref="Z29" si="46">SUM(Z20:Z28)</f>
        <v>56.449451979487172</v>
      </c>
      <c r="AA29" s="503">
        <f t="shared" ref="AA29" si="47">SUM(AA20:AA28)</f>
        <v>134.40345709401711</v>
      </c>
      <c r="AB29" s="504">
        <f t="shared" ref="AB29" si="48">SUM(AB20:AB28)</f>
        <v>268.80691418803423</v>
      </c>
    </row>
    <row r="30" spans="2:28" ht="21" customHeight="1">
      <c r="B30" s="500">
        <v>7</v>
      </c>
      <c r="C30" s="535" t="s">
        <v>147</v>
      </c>
      <c r="D30" s="551"/>
      <c r="E30" s="502"/>
      <c r="F30" s="502"/>
      <c r="G30" s="502"/>
      <c r="H30" s="552"/>
      <c r="I30" s="542"/>
      <c r="J30" s="502"/>
      <c r="K30" s="502"/>
      <c r="L30" s="502"/>
      <c r="M30" s="552"/>
      <c r="N30" s="542"/>
      <c r="O30" s="502"/>
      <c r="P30" s="502"/>
      <c r="Q30" s="502"/>
      <c r="R30" s="552"/>
      <c r="S30" s="542"/>
      <c r="T30" s="502"/>
      <c r="U30" s="502"/>
      <c r="V30" s="502"/>
      <c r="W30" s="552"/>
      <c r="X30" s="542"/>
      <c r="Y30" s="502"/>
      <c r="Z30" s="502"/>
      <c r="AA30" s="502"/>
      <c r="AB30" s="552"/>
    </row>
    <row r="31" spans="2:28" ht="21" customHeight="1">
      <c r="B31" s="402">
        <v>7.1</v>
      </c>
      <c r="C31" s="532" t="s">
        <v>148</v>
      </c>
      <c r="D31" s="546">
        <v>9282.3908415999995</v>
      </c>
      <c r="E31" s="394">
        <f t="shared" ref="E31:E46" si="49">D31/$D$11*$E$11</f>
        <v>2499.1052265846151</v>
      </c>
      <c r="F31" s="394">
        <f t="shared" ref="F31:F44" si="50">D31/$D$11*$F$11</f>
        <v>833.03507552820508</v>
      </c>
      <c r="G31" s="394">
        <f t="shared" ref="G31:G44" si="51">D31/$D$11*$G$11</f>
        <v>1983.4168464957265</v>
      </c>
      <c r="H31" s="547">
        <f t="shared" ref="H31:H44" si="52">D31/$D$11*$H$11</f>
        <v>3966.8336929914531</v>
      </c>
      <c r="I31" s="510">
        <v>10075.546200000001</v>
      </c>
      <c r="J31" s="394">
        <f t="shared" ref="J31:J46" si="53">I31/$D$11*$E$11</f>
        <v>2712.647053846154</v>
      </c>
      <c r="K31" s="394">
        <f t="shared" ref="K31:K44" si="54">I31/$D$11*$F$11</f>
        <v>904.2156846153847</v>
      </c>
      <c r="L31" s="394">
        <f t="shared" ref="L31:L44" si="55">I31/$D$11*$G$11</f>
        <v>2152.8944871794874</v>
      </c>
      <c r="M31" s="547">
        <f t="shared" ref="M31:M44" si="56">I31/$D$11*$H$11</f>
        <v>4305.7889743589749</v>
      </c>
      <c r="N31" s="510">
        <v>10859.77269</v>
      </c>
      <c r="O31" s="394">
        <f t="shared" ref="O31:O46" si="57">N31/$D$11*$E$11</f>
        <v>2923.7849550000001</v>
      </c>
      <c r="P31" s="394">
        <f t="shared" ref="P31:P44" si="58">N31/$D$11*$F$11</f>
        <v>974.59498500000007</v>
      </c>
      <c r="Q31" s="394">
        <f t="shared" ref="Q31:Q44" si="59">N31/$D$11*$G$11</f>
        <v>2320.46425</v>
      </c>
      <c r="R31" s="547">
        <f t="shared" ref="R31:R44" si="60">N31/$D$11*$H$11</f>
        <v>4640.9285</v>
      </c>
      <c r="S31" s="510">
        <v>11052.775435399999</v>
      </c>
      <c r="T31" s="394">
        <f t="shared" ref="T31:T46" si="61">S31/$D$11*$E$11</f>
        <v>2975.7472326076922</v>
      </c>
      <c r="U31" s="394">
        <f t="shared" ref="U31:U44" si="62">S31/$D$11*$F$11</f>
        <v>991.91574420256416</v>
      </c>
      <c r="V31" s="394">
        <f t="shared" ref="V31:V44" si="63">S31/$D$11*$G$11</f>
        <v>2361.7041528632481</v>
      </c>
      <c r="W31" s="547">
        <f t="shared" ref="W31:W44" si="64">S31/$D$11*$H$11</f>
        <v>4723.4083057264961</v>
      </c>
      <c r="X31" s="510">
        <v>15422.7962346</v>
      </c>
      <c r="Y31" s="394">
        <f t="shared" ref="Y31:Y46" si="65">X31/$D$11*$E$11</f>
        <v>4152.2912939307698</v>
      </c>
      <c r="Z31" s="394">
        <f t="shared" ref="Z31:Z44" si="66">X31/$D$11*$F$11</f>
        <v>1384.0970979769231</v>
      </c>
      <c r="AA31" s="394">
        <f t="shared" ref="AA31:AA44" si="67">X31/$D$11*$G$11</f>
        <v>3295.469280897436</v>
      </c>
      <c r="AB31" s="547">
        <f t="shared" ref="AB31:AB44" si="68">X31/$D$11*$H$11</f>
        <v>6590.9385617948719</v>
      </c>
    </row>
    <row r="32" spans="2:28" ht="21" customHeight="1">
      <c r="B32" s="402"/>
      <c r="C32" s="532" t="s">
        <v>877</v>
      </c>
      <c r="D32" s="546">
        <v>2824.3441039955087</v>
      </c>
      <c r="E32" s="394">
        <f t="shared" si="49"/>
        <v>760.40033569109858</v>
      </c>
      <c r="F32" s="394">
        <f t="shared" si="50"/>
        <v>253.46677856369951</v>
      </c>
      <c r="G32" s="394">
        <f t="shared" si="51"/>
        <v>603.4923299135703</v>
      </c>
      <c r="H32" s="547">
        <f t="shared" si="52"/>
        <v>1206.9846598271406</v>
      </c>
      <c r="I32" s="510">
        <v>5954.3990734084973</v>
      </c>
      <c r="J32" s="394">
        <f t="shared" si="53"/>
        <v>1603.1074428407494</v>
      </c>
      <c r="K32" s="394">
        <f t="shared" si="54"/>
        <v>534.3691476135831</v>
      </c>
      <c r="L32" s="394">
        <f t="shared" si="55"/>
        <v>1272.307494318055</v>
      </c>
      <c r="M32" s="547">
        <f t="shared" si="56"/>
        <v>2544.61498863611</v>
      </c>
      <c r="N32" s="510">
        <v>2172.5123168632517</v>
      </c>
      <c r="O32" s="394">
        <f t="shared" si="57"/>
        <v>584.90716223241395</v>
      </c>
      <c r="P32" s="394">
        <f t="shared" si="58"/>
        <v>194.9690540774713</v>
      </c>
      <c r="Q32" s="394">
        <f t="shared" si="59"/>
        <v>464.21203351778883</v>
      </c>
      <c r="R32" s="547">
        <f t="shared" si="60"/>
        <v>928.42406703557765</v>
      </c>
      <c r="S32" s="510">
        <v>5668.3642964061401</v>
      </c>
      <c r="T32" s="394">
        <f t="shared" si="61"/>
        <v>1526.0980798016531</v>
      </c>
      <c r="U32" s="394">
        <f t="shared" si="62"/>
        <v>508.69935993388435</v>
      </c>
      <c r="V32" s="394">
        <f t="shared" si="63"/>
        <v>1211.1889522235342</v>
      </c>
      <c r="W32" s="547">
        <f t="shared" si="64"/>
        <v>2422.3779044470684</v>
      </c>
      <c r="X32" s="510">
        <v>7328.9390224886183</v>
      </c>
      <c r="Y32" s="394">
        <f t="shared" si="65"/>
        <v>1973.1758906700127</v>
      </c>
      <c r="Z32" s="394">
        <f t="shared" si="66"/>
        <v>657.72529689000419</v>
      </c>
      <c r="AA32" s="394">
        <f t="shared" si="67"/>
        <v>1566.0126116428671</v>
      </c>
      <c r="AB32" s="547">
        <f t="shared" si="68"/>
        <v>3132.0252232857342</v>
      </c>
    </row>
    <row r="33" spans="2:28" ht="21" customHeight="1">
      <c r="B33" s="402">
        <v>7.2</v>
      </c>
      <c r="C33" s="532" t="s">
        <v>149</v>
      </c>
      <c r="D33" s="546">
        <v>421.77341999999999</v>
      </c>
      <c r="E33" s="394">
        <f t="shared" si="49"/>
        <v>113.55438230769231</v>
      </c>
      <c r="F33" s="394">
        <f t="shared" si="50"/>
        <v>37.851460769230769</v>
      </c>
      <c r="G33" s="394">
        <f t="shared" si="51"/>
        <v>90.122525641025646</v>
      </c>
      <c r="H33" s="547">
        <f t="shared" si="52"/>
        <v>180.24505128205129</v>
      </c>
      <c r="I33" s="510">
        <v>526.70234500000004</v>
      </c>
      <c r="J33" s="394">
        <f t="shared" si="53"/>
        <v>141.80447750000002</v>
      </c>
      <c r="K33" s="394">
        <f t="shared" si="54"/>
        <v>47.268159166666671</v>
      </c>
      <c r="L33" s="394">
        <f t="shared" si="55"/>
        <v>112.54323611111113</v>
      </c>
      <c r="M33" s="547">
        <f t="shared" si="56"/>
        <v>225.08647222222226</v>
      </c>
      <c r="N33" s="510">
        <v>567.48541999999998</v>
      </c>
      <c r="O33" s="394">
        <f t="shared" si="57"/>
        <v>152.78453615384615</v>
      </c>
      <c r="P33" s="394">
        <f t="shared" si="58"/>
        <v>50.928178717948711</v>
      </c>
      <c r="Q33" s="394">
        <f t="shared" si="59"/>
        <v>121.25756837606836</v>
      </c>
      <c r="R33" s="547">
        <f t="shared" si="60"/>
        <v>242.51513675213673</v>
      </c>
      <c r="S33" s="510">
        <v>556.37878999999998</v>
      </c>
      <c r="T33" s="394">
        <f t="shared" si="61"/>
        <v>149.7942896153846</v>
      </c>
      <c r="U33" s="394">
        <f t="shared" si="62"/>
        <v>49.931429871794869</v>
      </c>
      <c r="V33" s="394">
        <f t="shared" si="63"/>
        <v>118.88435683760683</v>
      </c>
      <c r="W33" s="547">
        <f t="shared" si="64"/>
        <v>237.76871367521366</v>
      </c>
      <c r="X33" s="510">
        <v>618.52545999999995</v>
      </c>
      <c r="Y33" s="394">
        <f t="shared" si="65"/>
        <v>166.52608538461536</v>
      </c>
      <c r="Z33" s="394">
        <f t="shared" si="66"/>
        <v>55.508695128205119</v>
      </c>
      <c r="AA33" s="394">
        <f t="shared" si="67"/>
        <v>132.16355982905981</v>
      </c>
      <c r="AB33" s="547">
        <f t="shared" si="68"/>
        <v>264.32711965811961</v>
      </c>
    </row>
    <row r="34" spans="2:28" ht="21" customHeight="1">
      <c r="B34" s="402">
        <v>7.3</v>
      </c>
      <c r="C34" s="532" t="s">
        <v>150</v>
      </c>
      <c r="D34" s="546">
        <v>30.206440000000001</v>
      </c>
      <c r="E34" s="394">
        <f t="shared" si="49"/>
        <v>8.1325030769230757</v>
      </c>
      <c r="F34" s="394">
        <f t="shared" si="50"/>
        <v>2.7108343589743589</v>
      </c>
      <c r="G34" s="394">
        <f t="shared" si="51"/>
        <v>6.4543675213675211</v>
      </c>
      <c r="H34" s="547">
        <f t="shared" si="52"/>
        <v>12.908735042735042</v>
      </c>
      <c r="I34" s="510">
        <v>0</v>
      </c>
      <c r="J34" s="394">
        <f t="shared" si="53"/>
        <v>0</v>
      </c>
      <c r="K34" s="394">
        <f t="shared" si="54"/>
        <v>0</v>
      </c>
      <c r="L34" s="394">
        <f t="shared" si="55"/>
        <v>0</v>
      </c>
      <c r="M34" s="547">
        <f t="shared" si="56"/>
        <v>0</v>
      </c>
      <c r="N34" s="510">
        <v>0</v>
      </c>
      <c r="O34" s="394">
        <f t="shared" si="57"/>
        <v>0</v>
      </c>
      <c r="P34" s="394">
        <f t="shared" si="58"/>
        <v>0</v>
      </c>
      <c r="Q34" s="394">
        <f t="shared" si="59"/>
        <v>0</v>
      </c>
      <c r="R34" s="547">
        <f t="shared" si="60"/>
        <v>0</v>
      </c>
      <c r="S34" s="510">
        <v>0</v>
      </c>
      <c r="T34" s="394">
        <f t="shared" si="61"/>
        <v>0</v>
      </c>
      <c r="U34" s="394">
        <f t="shared" si="62"/>
        <v>0</v>
      </c>
      <c r="V34" s="394">
        <f t="shared" si="63"/>
        <v>0</v>
      </c>
      <c r="W34" s="547">
        <f t="shared" si="64"/>
        <v>0</v>
      </c>
      <c r="X34" s="510">
        <v>0</v>
      </c>
      <c r="Y34" s="394">
        <f t="shared" si="65"/>
        <v>0</v>
      </c>
      <c r="Z34" s="394">
        <f t="shared" si="66"/>
        <v>0</v>
      </c>
      <c r="AA34" s="394">
        <f t="shared" si="67"/>
        <v>0</v>
      </c>
      <c r="AB34" s="547">
        <f t="shared" si="68"/>
        <v>0</v>
      </c>
    </row>
    <row r="35" spans="2:28" ht="21" customHeight="1">
      <c r="B35" s="402">
        <v>7.4</v>
      </c>
      <c r="C35" s="532" t="s">
        <v>151</v>
      </c>
      <c r="D35" s="546">
        <v>0</v>
      </c>
      <c r="E35" s="394">
        <f t="shared" si="49"/>
        <v>0</v>
      </c>
      <c r="F35" s="394">
        <f t="shared" si="50"/>
        <v>0</v>
      </c>
      <c r="G35" s="394">
        <f t="shared" si="51"/>
        <v>0</v>
      </c>
      <c r="H35" s="547">
        <f t="shared" si="52"/>
        <v>0</v>
      </c>
      <c r="I35" s="510">
        <v>0</v>
      </c>
      <c r="J35" s="394">
        <f t="shared" si="53"/>
        <v>0</v>
      </c>
      <c r="K35" s="394">
        <f t="shared" si="54"/>
        <v>0</v>
      </c>
      <c r="L35" s="394">
        <f t="shared" si="55"/>
        <v>0</v>
      </c>
      <c r="M35" s="547">
        <f t="shared" si="56"/>
        <v>0</v>
      </c>
      <c r="N35" s="510">
        <v>0</v>
      </c>
      <c r="O35" s="394">
        <f t="shared" si="57"/>
        <v>0</v>
      </c>
      <c r="P35" s="394">
        <f t="shared" si="58"/>
        <v>0</v>
      </c>
      <c r="Q35" s="394">
        <f t="shared" si="59"/>
        <v>0</v>
      </c>
      <c r="R35" s="547">
        <f t="shared" si="60"/>
        <v>0</v>
      </c>
      <c r="S35" s="510">
        <v>0</v>
      </c>
      <c r="T35" s="394">
        <f t="shared" si="61"/>
        <v>0</v>
      </c>
      <c r="U35" s="394">
        <f t="shared" si="62"/>
        <v>0</v>
      </c>
      <c r="V35" s="394">
        <f t="shared" si="63"/>
        <v>0</v>
      </c>
      <c r="W35" s="547">
        <f t="shared" si="64"/>
        <v>0</v>
      </c>
      <c r="X35" s="510">
        <v>0</v>
      </c>
      <c r="Y35" s="394">
        <f t="shared" si="65"/>
        <v>0</v>
      </c>
      <c r="Z35" s="394">
        <f t="shared" si="66"/>
        <v>0</v>
      </c>
      <c r="AA35" s="394">
        <f t="shared" si="67"/>
        <v>0</v>
      </c>
      <c r="AB35" s="547">
        <f t="shared" si="68"/>
        <v>0</v>
      </c>
    </row>
    <row r="36" spans="2:28" ht="21" customHeight="1">
      <c r="B36" s="402">
        <v>7.5</v>
      </c>
      <c r="C36" s="532" t="s">
        <v>152</v>
      </c>
      <c r="D36" s="546">
        <v>166.77828</v>
      </c>
      <c r="E36" s="394">
        <f t="shared" si="49"/>
        <v>44.901844615384611</v>
      </c>
      <c r="F36" s="394">
        <f t="shared" si="50"/>
        <v>14.967281538461537</v>
      </c>
      <c r="G36" s="394">
        <f t="shared" si="51"/>
        <v>35.636384615384614</v>
      </c>
      <c r="H36" s="547">
        <f t="shared" si="52"/>
        <v>71.272769230769228</v>
      </c>
      <c r="I36" s="510">
        <v>248.17218</v>
      </c>
      <c r="J36" s="394">
        <f t="shared" si="53"/>
        <v>66.815586923076921</v>
      </c>
      <c r="K36" s="394">
        <f t="shared" si="54"/>
        <v>22.271862307692309</v>
      </c>
      <c r="L36" s="394">
        <f t="shared" si="55"/>
        <v>53.028243589743589</v>
      </c>
      <c r="M36" s="547">
        <f t="shared" si="56"/>
        <v>106.05648717948718</v>
      </c>
      <c r="N36" s="510">
        <v>242.05931000000001</v>
      </c>
      <c r="O36" s="394">
        <f t="shared" si="57"/>
        <v>65.169814230769234</v>
      </c>
      <c r="P36" s="394">
        <f t="shared" si="58"/>
        <v>21.723271410256412</v>
      </c>
      <c r="Q36" s="394">
        <f t="shared" si="59"/>
        <v>51.722074786324789</v>
      </c>
      <c r="R36" s="547">
        <f t="shared" si="60"/>
        <v>103.44414957264958</v>
      </c>
      <c r="S36" s="510">
        <v>279.56972999999999</v>
      </c>
      <c r="T36" s="394">
        <f t="shared" si="61"/>
        <v>75.268773461538458</v>
      </c>
      <c r="U36" s="394">
        <f t="shared" si="62"/>
        <v>25.08959115384615</v>
      </c>
      <c r="V36" s="394">
        <f t="shared" si="63"/>
        <v>59.73712179487179</v>
      </c>
      <c r="W36" s="547">
        <f t="shared" si="64"/>
        <v>119.47424358974358</v>
      </c>
      <c r="X36" s="510">
        <v>275.69161000000003</v>
      </c>
      <c r="Y36" s="394">
        <f t="shared" si="65"/>
        <v>74.224664230769235</v>
      </c>
      <c r="Z36" s="394">
        <f t="shared" si="66"/>
        <v>24.741554743589745</v>
      </c>
      <c r="AA36" s="394">
        <f t="shared" si="67"/>
        <v>58.908463675213675</v>
      </c>
      <c r="AB36" s="547">
        <f t="shared" si="68"/>
        <v>117.81692735042735</v>
      </c>
    </row>
    <row r="37" spans="2:28" ht="21" customHeight="1" thickBot="1">
      <c r="B37" s="498">
        <v>7.6</v>
      </c>
      <c r="C37" s="533" t="s">
        <v>153</v>
      </c>
      <c r="D37" s="548">
        <v>0</v>
      </c>
      <c r="E37" s="499">
        <f t="shared" si="49"/>
        <v>0</v>
      </c>
      <c r="F37" s="499">
        <f t="shared" si="50"/>
        <v>0</v>
      </c>
      <c r="G37" s="499">
        <f t="shared" si="51"/>
        <v>0</v>
      </c>
      <c r="H37" s="549">
        <f t="shared" si="52"/>
        <v>0</v>
      </c>
      <c r="I37" s="541">
        <v>0</v>
      </c>
      <c r="J37" s="499">
        <f t="shared" si="53"/>
        <v>0</v>
      </c>
      <c r="K37" s="499">
        <f t="shared" si="54"/>
        <v>0</v>
      </c>
      <c r="L37" s="499">
        <f t="shared" si="55"/>
        <v>0</v>
      </c>
      <c r="M37" s="549">
        <f t="shared" si="56"/>
        <v>0</v>
      </c>
      <c r="N37" s="541">
        <v>0</v>
      </c>
      <c r="O37" s="499">
        <f t="shared" si="57"/>
        <v>0</v>
      </c>
      <c r="P37" s="499">
        <f t="shared" si="58"/>
        <v>0</v>
      </c>
      <c r="Q37" s="499">
        <f t="shared" si="59"/>
        <v>0</v>
      </c>
      <c r="R37" s="549">
        <f t="shared" si="60"/>
        <v>0</v>
      </c>
      <c r="S37" s="541">
        <v>0</v>
      </c>
      <c r="T37" s="499">
        <f t="shared" si="61"/>
        <v>0</v>
      </c>
      <c r="U37" s="499">
        <f t="shared" si="62"/>
        <v>0</v>
      </c>
      <c r="V37" s="499">
        <f t="shared" si="63"/>
        <v>0</v>
      </c>
      <c r="W37" s="549">
        <f t="shared" si="64"/>
        <v>0</v>
      </c>
      <c r="X37" s="541">
        <v>0</v>
      </c>
      <c r="Y37" s="499">
        <f t="shared" si="65"/>
        <v>0</v>
      </c>
      <c r="Z37" s="499">
        <f t="shared" si="66"/>
        <v>0</v>
      </c>
      <c r="AA37" s="499">
        <f t="shared" si="67"/>
        <v>0</v>
      </c>
      <c r="AB37" s="549">
        <f t="shared" si="68"/>
        <v>0</v>
      </c>
    </row>
    <row r="38" spans="2:28" ht="21" customHeight="1" thickBot="1">
      <c r="B38" s="474"/>
      <c r="C38" s="534" t="s">
        <v>154</v>
      </c>
      <c r="D38" s="550">
        <f>SUM(D31:D37)</f>
        <v>12725.493085595508</v>
      </c>
      <c r="E38" s="503">
        <f t="shared" si="49"/>
        <v>3426.0942922757135</v>
      </c>
      <c r="F38" s="503">
        <f t="shared" si="50"/>
        <v>1142.0314307585711</v>
      </c>
      <c r="G38" s="503">
        <f t="shared" si="51"/>
        <v>2719.1224541870743</v>
      </c>
      <c r="H38" s="504">
        <f t="shared" si="52"/>
        <v>5438.2449083741485</v>
      </c>
      <c r="I38" s="560">
        <f t="shared" ref="I38:X38" si="69">SUM(I31:I37)</f>
        <v>16804.819798408502</v>
      </c>
      <c r="J38" s="503">
        <f t="shared" si="53"/>
        <v>4524.3745611099812</v>
      </c>
      <c r="K38" s="503">
        <f t="shared" si="54"/>
        <v>1508.1248537033271</v>
      </c>
      <c r="L38" s="503">
        <f t="shared" si="55"/>
        <v>3590.7734611983979</v>
      </c>
      <c r="M38" s="504">
        <f t="shared" si="56"/>
        <v>7181.5469223967957</v>
      </c>
      <c r="N38" s="560">
        <f t="shared" si="69"/>
        <v>13841.829736863252</v>
      </c>
      <c r="O38" s="503">
        <f t="shared" si="57"/>
        <v>3726.646467617029</v>
      </c>
      <c r="P38" s="503">
        <f t="shared" si="58"/>
        <v>1242.2154892056765</v>
      </c>
      <c r="Q38" s="503">
        <f t="shared" si="59"/>
        <v>2957.6559266801819</v>
      </c>
      <c r="R38" s="504">
        <f t="shared" si="60"/>
        <v>5915.3118533603638</v>
      </c>
      <c r="S38" s="560">
        <f t="shared" si="69"/>
        <v>17557.088251806137</v>
      </c>
      <c r="T38" s="503">
        <f t="shared" si="61"/>
        <v>4726.9083754862677</v>
      </c>
      <c r="U38" s="503">
        <f t="shared" si="62"/>
        <v>1575.6361251620892</v>
      </c>
      <c r="V38" s="503">
        <f t="shared" si="63"/>
        <v>3751.5145837192604</v>
      </c>
      <c r="W38" s="504">
        <f t="shared" si="64"/>
        <v>7503.0291674385207</v>
      </c>
      <c r="X38" s="560">
        <f t="shared" si="69"/>
        <v>23645.95232708862</v>
      </c>
      <c r="Y38" s="503">
        <f t="shared" si="65"/>
        <v>6366.2179342161662</v>
      </c>
      <c r="Z38" s="503">
        <f t="shared" si="66"/>
        <v>2122.0726447387224</v>
      </c>
      <c r="AA38" s="503">
        <f t="shared" si="67"/>
        <v>5052.5539160445769</v>
      </c>
      <c r="AB38" s="504">
        <f t="shared" si="68"/>
        <v>10105.107832089154</v>
      </c>
    </row>
    <row r="39" spans="2:28" ht="21" customHeight="1">
      <c r="B39" s="500">
        <v>8</v>
      </c>
      <c r="C39" s="535" t="s">
        <v>155</v>
      </c>
      <c r="D39" s="551">
        <v>0.15775</v>
      </c>
      <c r="E39" s="502">
        <f t="shared" si="49"/>
        <v>4.2471153846153846E-2</v>
      </c>
      <c r="F39" s="502">
        <f t="shared" si="50"/>
        <v>1.4157051282051282E-2</v>
      </c>
      <c r="G39" s="502">
        <f t="shared" si="51"/>
        <v>3.3707264957264955E-2</v>
      </c>
      <c r="H39" s="552">
        <f t="shared" si="52"/>
        <v>6.7414529914529911E-2</v>
      </c>
      <c r="I39" s="542">
        <v>27.03856</v>
      </c>
      <c r="J39" s="502">
        <f t="shared" si="53"/>
        <v>7.2796123076923083</v>
      </c>
      <c r="K39" s="502">
        <f t="shared" si="54"/>
        <v>2.4265374358974361</v>
      </c>
      <c r="L39" s="502">
        <f t="shared" si="55"/>
        <v>5.7774700854700853</v>
      </c>
      <c r="M39" s="552">
        <f t="shared" si="56"/>
        <v>11.554940170940171</v>
      </c>
      <c r="N39" s="542">
        <v>0</v>
      </c>
      <c r="O39" s="502">
        <f t="shared" si="57"/>
        <v>0</v>
      </c>
      <c r="P39" s="502">
        <f t="shared" si="58"/>
        <v>0</v>
      </c>
      <c r="Q39" s="502">
        <f t="shared" si="59"/>
        <v>0</v>
      </c>
      <c r="R39" s="552">
        <f t="shared" si="60"/>
        <v>0</v>
      </c>
      <c r="S39" s="542">
        <v>0</v>
      </c>
      <c r="T39" s="502">
        <f t="shared" si="61"/>
        <v>0</v>
      </c>
      <c r="U39" s="502">
        <f t="shared" si="62"/>
        <v>0</v>
      </c>
      <c r="V39" s="502">
        <f t="shared" si="63"/>
        <v>0</v>
      </c>
      <c r="W39" s="552">
        <f t="shared" si="64"/>
        <v>0</v>
      </c>
      <c r="X39" s="542">
        <v>0</v>
      </c>
      <c r="Y39" s="502">
        <f t="shared" si="65"/>
        <v>0</v>
      </c>
      <c r="Z39" s="502">
        <f t="shared" si="66"/>
        <v>0</v>
      </c>
      <c r="AA39" s="502">
        <f t="shared" si="67"/>
        <v>0</v>
      </c>
      <c r="AB39" s="552">
        <f t="shared" si="68"/>
        <v>0</v>
      </c>
    </row>
    <row r="40" spans="2:28" ht="21" customHeight="1">
      <c r="B40" s="402">
        <v>9</v>
      </c>
      <c r="C40" s="532" t="s">
        <v>156</v>
      </c>
      <c r="D40" s="546">
        <v>58</v>
      </c>
      <c r="E40" s="394">
        <f t="shared" si="49"/>
        <v>15.615384615384615</v>
      </c>
      <c r="F40" s="394">
        <f t="shared" si="50"/>
        <v>5.2051282051282053</v>
      </c>
      <c r="G40" s="394">
        <f t="shared" si="51"/>
        <v>12.393162393162392</v>
      </c>
      <c r="H40" s="547">
        <f t="shared" si="52"/>
        <v>24.786324786324784</v>
      </c>
      <c r="I40" s="510">
        <v>0</v>
      </c>
      <c r="J40" s="394">
        <f t="shared" si="53"/>
        <v>0</v>
      </c>
      <c r="K40" s="394">
        <f t="shared" si="54"/>
        <v>0</v>
      </c>
      <c r="L40" s="394">
        <f t="shared" si="55"/>
        <v>0</v>
      </c>
      <c r="M40" s="547">
        <f t="shared" si="56"/>
        <v>0</v>
      </c>
      <c r="N40" s="510">
        <v>0</v>
      </c>
      <c r="O40" s="394">
        <f t="shared" si="57"/>
        <v>0</v>
      </c>
      <c r="P40" s="394">
        <f t="shared" si="58"/>
        <v>0</v>
      </c>
      <c r="Q40" s="394">
        <f t="shared" si="59"/>
        <v>0</v>
      </c>
      <c r="R40" s="547">
        <f t="shared" si="60"/>
        <v>0</v>
      </c>
      <c r="S40" s="510">
        <v>445.64210000000003</v>
      </c>
      <c r="T40" s="394">
        <f t="shared" si="61"/>
        <v>119.9805653846154</v>
      </c>
      <c r="U40" s="394">
        <f t="shared" si="62"/>
        <v>39.993521794871796</v>
      </c>
      <c r="V40" s="394">
        <f t="shared" si="63"/>
        <v>95.222670940170957</v>
      </c>
      <c r="W40" s="547">
        <f t="shared" si="64"/>
        <v>190.44534188034191</v>
      </c>
      <c r="X40" s="510">
        <v>0</v>
      </c>
      <c r="Y40" s="394">
        <f t="shared" si="65"/>
        <v>0</v>
      </c>
      <c r="Z40" s="394">
        <f t="shared" si="66"/>
        <v>0</v>
      </c>
      <c r="AA40" s="394">
        <f t="shared" si="67"/>
        <v>0</v>
      </c>
      <c r="AB40" s="547">
        <f t="shared" si="68"/>
        <v>0</v>
      </c>
    </row>
    <row r="41" spans="2:28" ht="21" customHeight="1">
      <c r="B41" s="402">
        <v>10</v>
      </c>
      <c r="C41" s="532" t="s">
        <v>157</v>
      </c>
      <c r="D41" s="546">
        <v>0</v>
      </c>
      <c r="E41" s="394">
        <f t="shared" si="49"/>
        <v>0</v>
      </c>
      <c r="F41" s="394">
        <f t="shared" si="50"/>
        <v>0</v>
      </c>
      <c r="G41" s="394">
        <f t="shared" si="51"/>
        <v>0</v>
      </c>
      <c r="H41" s="547">
        <f t="shared" si="52"/>
        <v>0</v>
      </c>
      <c r="I41" s="510">
        <v>0</v>
      </c>
      <c r="J41" s="394">
        <f t="shared" si="53"/>
        <v>0</v>
      </c>
      <c r="K41" s="394">
        <f t="shared" si="54"/>
        <v>0</v>
      </c>
      <c r="L41" s="394">
        <f t="shared" si="55"/>
        <v>0</v>
      </c>
      <c r="M41" s="547">
        <f t="shared" si="56"/>
        <v>0</v>
      </c>
      <c r="N41" s="510">
        <v>0</v>
      </c>
      <c r="O41" s="394">
        <f t="shared" si="57"/>
        <v>0</v>
      </c>
      <c r="P41" s="394">
        <f t="shared" si="58"/>
        <v>0</v>
      </c>
      <c r="Q41" s="394">
        <f t="shared" si="59"/>
        <v>0</v>
      </c>
      <c r="R41" s="547">
        <f t="shared" si="60"/>
        <v>0</v>
      </c>
      <c r="S41" s="510">
        <v>0</v>
      </c>
      <c r="T41" s="394">
        <f t="shared" si="61"/>
        <v>0</v>
      </c>
      <c r="U41" s="394">
        <f t="shared" si="62"/>
        <v>0</v>
      </c>
      <c r="V41" s="394">
        <f t="shared" si="63"/>
        <v>0</v>
      </c>
      <c r="W41" s="547">
        <f t="shared" si="64"/>
        <v>0</v>
      </c>
      <c r="X41" s="510">
        <v>0</v>
      </c>
      <c r="Y41" s="394">
        <f t="shared" si="65"/>
        <v>0</v>
      </c>
      <c r="Z41" s="394">
        <f t="shared" si="66"/>
        <v>0</v>
      </c>
      <c r="AA41" s="394">
        <f t="shared" si="67"/>
        <v>0</v>
      </c>
      <c r="AB41" s="547">
        <f t="shared" si="68"/>
        <v>0</v>
      </c>
    </row>
    <row r="42" spans="2:28" ht="21" customHeight="1">
      <c r="B42" s="402">
        <v>11</v>
      </c>
      <c r="C42" s="536" t="s">
        <v>158</v>
      </c>
      <c r="D42" s="546"/>
      <c r="E42" s="394">
        <f t="shared" si="49"/>
        <v>0</v>
      </c>
      <c r="F42" s="394">
        <f t="shared" si="50"/>
        <v>0</v>
      </c>
      <c r="G42" s="394">
        <f t="shared" si="51"/>
        <v>0</v>
      </c>
      <c r="H42" s="547">
        <f t="shared" si="52"/>
        <v>0</v>
      </c>
      <c r="I42" s="510"/>
      <c r="J42" s="394">
        <f t="shared" si="53"/>
        <v>0</v>
      </c>
      <c r="K42" s="394">
        <f t="shared" si="54"/>
        <v>0</v>
      </c>
      <c r="L42" s="394">
        <f t="shared" si="55"/>
        <v>0</v>
      </c>
      <c r="M42" s="547">
        <f t="shared" si="56"/>
        <v>0</v>
      </c>
      <c r="N42" s="510"/>
      <c r="O42" s="394">
        <f t="shared" si="57"/>
        <v>0</v>
      </c>
      <c r="P42" s="394">
        <f t="shared" si="58"/>
        <v>0</v>
      </c>
      <c r="Q42" s="394">
        <f t="shared" si="59"/>
        <v>0</v>
      </c>
      <c r="R42" s="547">
        <f t="shared" si="60"/>
        <v>0</v>
      </c>
      <c r="S42" s="510"/>
      <c r="T42" s="394">
        <f t="shared" si="61"/>
        <v>0</v>
      </c>
      <c r="U42" s="394">
        <f t="shared" si="62"/>
        <v>0</v>
      </c>
      <c r="V42" s="394">
        <f t="shared" si="63"/>
        <v>0</v>
      </c>
      <c r="W42" s="547">
        <f t="shared" si="64"/>
        <v>0</v>
      </c>
      <c r="X42" s="510"/>
      <c r="Y42" s="394">
        <f t="shared" si="65"/>
        <v>0</v>
      </c>
      <c r="Z42" s="394">
        <f t="shared" si="66"/>
        <v>0</v>
      </c>
      <c r="AA42" s="394">
        <f t="shared" si="67"/>
        <v>0</v>
      </c>
      <c r="AB42" s="547">
        <f t="shared" si="68"/>
        <v>0</v>
      </c>
    </row>
    <row r="43" spans="2:28" ht="21" customHeight="1">
      <c r="B43" s="402" t="s">
        <v>878</v>
      </c>
      <c r="C43" s="537" t="s">
        <v>879</v>
      </c>
      <c r="D43" s="546">
        <v>1741.9704081</v>
      </c>
      <c r="E43" s="394">
        <f t="shared" si="49"/>
        <v>468.99203294999995</v>
      </c>
      <c r="F43" s="394">
        <f t="shared" si="50"/>
        <v>156.33067764999998</v>
      </c>
      <c r="G43" s="394">
        <f t="shared" si="51"/>
        <v>372.21589916666665</v>
      </c>
      <c r="H43" s="547">
        <f t="shared" si="52"/>
        <v>744.43179833333329</v>
      </c>
      <c r="I43" s="510">
        <v>1803.8844133999996</v>
      </c>
      <c r="J43" s="394">
        <f t="shared" si="53"/>
        <v>485.66118822307681</v>
      </c>
      <c r="K43" s="394">
        <f t="shared" si="54"/>
        <v>161.8870627410256</v>
      </c>
      <c r="L43" s="394">
        <f t="shared" si="55"/>
        <v>385.44538747863237</v>
      </c>
      <c r="M43" s="547">
        <f t="shared" si="56"/>
        <v>770.89077495726474</v>
      </c>
      <c r="N43" s="510">
        <v>1668.0213269999999</v>
      </c>
      <c r="O43" s="394">
        <f t="shared" si="57"/>
        <v>449.08266496153846</v>
      </c>
      <c r="P43" s="394">
        <f t="shared" si="58"/>
        <v>149.69422165384617</v>
      </c>
      <c r="Q43" s="394">
        <f t="shared" si="59"/>
        <v>356.41481346153847</v>
      </c>
      <c r="R43" s="547">
        <f t="shared" si="60"/>
        <v>712.82962692307694</v>
      </c>
      <c r="S43" s="510">
        <v>1488.1067157999998</v>
      </c>
      <c r="T43" s="394">
        <f t="shared" si="61"/>
        <v>400.64411579230762</v>
      </c>
      <c r="U43" s="394">
        <f t="shared" si="62"/>
        <v>133.54803859743589</v>
      </c>
      <c r="V43" s="394">
        <f t="shared" si="63"/>
        <v>317.97152047008541</v>
      </c>
      <c r="W43" s="547">
        <f t="shared" si="64"/>
        <v>635.94304094017082</v>
      </c>
      <c r="X43" s="510">
        <v>1352.1209585000001</v>
      </c>
      <c r="Y43" s="394">
        <f t="shared" si="65"/>
        <v>364.03256575</v>
      </c>
      <c r="Z43" s="394">
        <f t="shared" si="66"/>
        <v>121.34418858333333</v>
      </c>
      <c r="AA43" s="394">
        <f t="shared" si="67"/>
        <v>288.91473472222225</v>
      </c>
      <c r="AB43" s="547">
        <f t="shared" si="68"/>
        <v>577.8294694444445</v>
      </c>
    </row>
    <row r="44" spans="2:28" ht="21" customHeight="1" thickBot="1">
      <c r="B44" s="498" t="s">
        <v>880</v>
      </c>
      <c r="C44" s="538" t="s">
        <v>881</v>
      </c>
      <c r="D44" s="548">
        <v>6091.2528081044911</v>
      </c>
      <c r="E44" s="499">
        <f t="shared" si="49"/>
        <v>1639.9526791050553</v>
      </c>
      <c r="F44" s="499">
        <f t="shared" si="50"/>
        <v>546.65089303501838</v>
      </c>
      <c r="G44" s="499">
        <f t="shared" si="51"/>
        <v>1301.5497453214723</v>
      </c>
      <c r="H44" s="549">
        <f t="shared" si="52"/>
        <v>2603.0994906429446</v>
      </c>
      <c r="I44" s="541">
        <v>6527.557049891504</v>
      </c>
      <c r="J44" s="499">
        <f t="shared" si="53"/>
        <v>1757.4192057400205</v>
      </c>
      <c r="K44" s="499">
        <f t="shared" si="54"/>
        <v>585.8064019133401</v>
      </c>
      <c r="L44" s="499">
        <f t="shared" si="55"/>
        <v>1394.7771474127146</v>
      </c>
      <c r="M44" s="549">
        <f t="shared" si="56"/>
        <v>2789.5542948254292</v>
      </c>
      <c r="N44" s="541">
        <v>5002.9706156367492</v>
      </c>
      <c r="O44" s="499">
        <f t="shared" si="57"/>
        <v>1346.9536272868172</v>
      </c>
      <c r="P44" s="499">
        <f t="shared" si="58"/>
        <v>448.98454242893905</v>
      </c>
      <c r="Q44" s="499">
        <f t="shared" si="59"/>
        <v>1069.0108153069978</v>
      </c>
      <c r="R44" s="549">
        <f t="shared" si="60"/>
        <v>2138.0216306139955</v>
      </c>
      <c r="S44" s="541">
        <v>4562.462354693861</v>
      </c>
      <c r="T44" s="499">
        <f t="shared" si="61"/>
        <v>1228.3552493406548</v>
      </c>
      <c r="U44" s="499">
        <f t="shared" si="62"/>
        <v>409.45174978021828</v>
      </c>
      <c r="V44" s="499">
        <f t="shared" si="63"/>
        <v>974.88511852432919</v>
      </c>
      <c r="W44" s="549">
        <f t="shared" si="64"/>
        <v>1949.7702370486584</v>
      </c>
      <c r="X44" s="541">
        <v>4165.0498639113812</v>
      </c>
      <c r="Y44" s="499">
        <f t="shared" si="65"/>
        <v>1121.3595787453719</v>
      </c>
      <c r="Z44" s="499">
        <f t="shared" si="66"/>
        <v>373.78652624845728</v>
      </c>
      <c r="AA44" s="499">
        <f t="shared" si="67"/>
        <v>889.96791963918395</v>
      </c>
      <c r="AB44" s="549">
        <f t="shared" si="68"/>
        <v>1779.9358392783679</v>
      </c>
    </row>
    <row r="45" spans="2:28" ht="21" customHeight="1" thickBot="1">
      <c r="B45" s="474"/>
      <c r="C45" s="534" t="s">
        <v>882</v>
      </c>
      <c r="D45" s="550">
        <f>D44+D43</f>
        <v>7833.2232162044911</v>
      </c>
      <c r="E45" s="503">
        <f>E44+E43</f>
        <v>2108.9447120550553</v>
      </c>
      <c r="F45" s="503">
        <f t="shared" ref="F45:H45" si="70">F44+F43</f>
        <v>702.98157068501837</v>
      </c>
      <c r="G45" s="503">
        <f t="shared" si="70"/>
        <v>1673.7656444881391</v>
      </c>
      <c r="H45" s="504">
        <f t="shared" si="70"/>
        <v>3347.5312889762781</v>
      </c>
      <c r="I45" s="520">
        <f t="shared" ref="I45:X45" si="71">I44+I43</f>
        <v>8331.4414632915032</v>
      </c>
      <c r="J45" s="503">
        <f>J44+J43</f>
        <v>2243.0803939630973</v>
      </c>
      <c r="K45" s="503">
        <f t="shared" ref="K45" si="72">K44+K43</f>
        <v>747.6934646543657</v>
      </c>
      <c r="L45" s="503">
        <f t="shared" ref="L45" si="73">L44+L43</f>
        <v>1780.2225348913471</v>
      </c>
      <c r="M45" s="504">
        <f t="shared" ref="M45" si="74">M44+M43</f>
        <v>3560.4450697826942</v>
      </c>
      <c r="N45" s="520">
        <f t="shared" si="71"/>
        <v>6670.9919426367487</v>
      </c>
      <c r="O45" s="503">
        <f>O44+O43</f>
        <v>1796.0362922483557</v>
      </c>
      <c r="P45" s="503">
        <f t="shared" ref="P45" si="75">P44+P43</f>
        <v>598.67876408278516</v>
      </c>
      <c r="Q45" s="503">
        <f t="shared" ref="Q45" si="76">Q44+Q43</f>
        <v>1425.4256287685362</v>
      </c>
      <c r="R45" s="504">
        <f t="shared" ref="R45" si="77">R44+R43</f>
        <v>2850.8512575370723</v>
      </c>
      <c r="S45" s="520">
        <f t="shared" si="71"/>
        <v>6050.5690704938606</v>
      </c>
      <c r="T45" s="503">
        <f>T44+T43</f>
        <v>1628.9993651329623</v>
      </c>
      <c r="U45" s="503">
        <f t="shared" ref="U45" si="78">U44+U43</f>
        <v>542.99978837765411</v>
      </c>
      <c r="V45" s="503">
        <f t="shared" ref="V45" si="79">V44+V43</f>
        <v>1292.8566389944147</v>
      </c>
      <c r="W45" s="504">
        <f t="shared" ref="W45" si="80">W44+W43</f>
        <v>2585.7132779888293</v>
      </c>
      <c r="X45" s="520">
        <f t="shared" si="71"/>
        <v>5517.1708224113809</v>
      </c>
      <c r="Y45" s="503">
        <f>Y44+Y43</f>
        <v>1485.3921444953719</v>
      </c>
      <c r="Z45" s="503">
        <f t="shared" ref="Z45" si="81">Z44+Z43</f>
        <v>495.13071483179061</v>
      </c>
      <c r="AA45" s="503">
        <f t="shared" ref="AA45" si="82">AA44+AA43</f>
        <v>1178.8826543614061</v>
      </c>
      <c r="AB45" s="504">
        <f t="shared" ref="AB45" si="83">AB44+AB43</f>
        <v>2357.7653087228123</v>
      </c>
    </row>
    <row r="46" spans="2:28" ht="21" customHeight="1" thickBot="1">
      <c r="B46" s="508">
        <v>12</v>
      </c>
      <c r="C46" s="539" t="s">
        <v>159</v>
      </c>
      <c r="D46" s="553">
        <v>531.84798729999989</v>
      </c>
      <c r="E46" s="509">
        <f t="shared" si="49"/>
        <v>143.18984273461535</v>
      </c>
      <c r="F46" s="509">
        <f t="shared" ref="F46" si="84">D46/$D$11*$F$11</f>
        <v>47.72994757820512</v>
      </c>
      <c r="G46" s="509">
        <f t="shared" ref="G46" si="85">D46/$D$11*$G$11</f>
        <v>113.6427323290598</v>
      </c>
      <c r="H46" s="554">
        <f t="shared" ref="H46" si="86">D46/$D$11*$H$11</f>
        <v>227.28546465811959</v>
      </c>
      <c r="I46" s="561">
        <v>325.58548540000021</v>
      </c>
      <c r="J46" s="509">
        <f t="shared" si="53"/>
        <v>87.657630684615441</v>
      </c>
      <c r="K46" s="509">
        <f t="shared" ref="K46" si="87">I46/$D$11*$F$11</f>
        <v>29.219210228205146</v>
      </c>
      <c r="L46" s="509">
        <f t="shared" ref="L46" si="88">I46/$D$11*$G$11</f>
        <v>69.569548162393204</v>
      </c>
      <c r="M46" s="554">
        <f t="shared" ref="M46" si="89">I46/$D$11*$H$11</f>
        <v>139.13909632478641</v>
      </c>
      <c r="N46" s="561">
        <v>243.45797429999948</v>
      </c>
      <c r="O46" s="509">
        <f t="shared" si="57"/>
        <v>65.546377696153712</v>
      </c>
      <c r="P46" s="509">
        <f t="shared" ref="P46" si="90">N46/$D$11*$F$11</f>
        <v>21.848792565384567</v>
      </c>
      <c r="Q46" s="509">
        <f t="shared" ref="Q46" si="91">N46/$D$11*$G$11</f>
        <v>52.02093467948707</v>
      </c>
      <c r="R46" s="554">
        <f t="shared" ref="R46" si="92">N46/$D$11*$H$11</f>
        <v>104.04186935897414</v>
      </c>
      <c r="S46" s="561">
        <v>345.54386439999996</v>
      </c>
      <c r="T46" s="509">
        <f t="shared" si="61"/>
        <v>93.031040415384609</v>
      </c>
      <c r="U46" s="509">
        <f t="shared" ref="U46" si="93">S46/$D$11*$F$11</f>
        <v>31.010346805128204</v>
      </c>
      <c r="V46" s="509">
        <f t="shared" ref="V46" si="94">S46/$D$11*$G$11</f>
        <v>73.834159059829048</v>
      </c>
      <c r="W46" s="554">
        <f t="shared" ref="W46" si="95">S46/$D$11*$H$11</f>
        <v>147.6683181196581</v>
      </c>
      <c r="X46" s="561">
        <v>288.76048250000002</v>
      </c>
      <c r="Y46" s="509">
        <f t="shared" si="65"/>
        <v>77.743206826923085</v>
      </c>
      <c r="Z46" s="509">
        <f t="shared" ref="Z46" si="96">X46/$D$11*$F$11</f>
        <v>25.914402275641027</v>
      </c>
      <c r="AA46" s="509">
        <f t="shared" ref="AA46" si="97">X46/$D$11*$G$11</f>
        <v>61.700957799145307</v>
      </c>
      <c r="AB46" s="554">
        <f t="shared" ref="AB46" si="98">X46/$D$11*$H$11</f>
        <v>123.40191559829061</v>
      </c>
    </row>
    <row r="47" spans="2:28" ht="21" customHeight="1" thickBot="1">
      <c r="B47" s="474">
        <v>14</v>
      </c>
      <c r="C47" s="534" t="s">
        <v>160</v>
      </c>
      <c r="D47" s="550">
        <f>D46+D45+D41+D40+D39+D38+D29+D18+D16+D15+D14+D13</f>
        <v>48266.384313300005</v>
      </c>
      <c r="E47" s="503">
        <f t="shared" ref="E47:H47" si="99">E46+E45+E41+E40+E39+E38+E29+E18+E16+E15+E14+E13</f>
        <v>12994.795776657695</v>
      </c>
      <c r="F47" s="503">
        <f t="shared" si="99"/>
        <v>4331.5985922192303</v>
      </c>
      <c r="G47" s="503">
        <f t="shared" si="99"/>
        <v>10313.329981474359</v>
      </c>
      <c r="H47" s="504">
        <f t="shared" si="99"/>
        <v>20626.659962948717</v>
      </c>
      <c r="I47" s="520">
        <f t="shared" ref="I47:X47" si="100">I46+I45+I41+I40+I39+I38+I29+I18+I16+I15+I14+I13</f>
        <v>53146.2865293</v>
      </c>
      <c r="J47" s="503">
        <f t="shared" ref="J47" si="101">J46+J45+J41+J40+J39+J38+J29+J18+J16+J15+J14+J13</f>
        <v>14308.615604042308</v>
      </c>
      <c r="K47" s="503">
        <f t="shared" ref="K47" si="102">K46+K45+K41+K40+K39+K38+K29+K18+K16+K15+K14+K13</f>
        <v>4769.5385346807698</v>
      </c>
      <c r="L47" s="503">
        <f t="shared" ref="L47" si="103">L46+L45+L41+L40+L39+L38+L29+L18+L16+L15+L14+L13</f>
        <v>11356.044130192309</v>
      </c>
      <c r="M47" s="504">
        <f t="shared" ref="M47" si="104">M46+M45+M41+M40+M39+M38+M29+M18+M16+M15+M14+M13</f>
        <v>22712.088260384618</v>
      </c>
      <c r="N47" s="520">
        <f t="shared" si="100"/>
        <v>50527.824693700008</v>
      </c>
      <c r="O47" s="503">
        <f t="shared" ref="O47" si="105">O46+O45+O41+O40+O39+O38+O29+O18+O16+O15+O14+O13</f>
        <v>13603.645109842309</v>
      </c>
      <c r="P47" s="503">
        <f t="shared" ref="P47" si="106">P46+P45+P41+P40+P39+P38+P29+P18+P16+P15+P14+P13</f>
        <v>4534.5483699474362</v>
      </c>
      <c r="Q47" s="503">
        <f t="shared" ref="Q47" si="107">Q46+Q45+Q41+Q40+Q39+Q38+Q29+Q18+Q16+Q15+Q14+Q13</f>
        <v>10796.543737970085</v>
      </c>
      <c r="R47" s="504">
        <f t="shared" ref="R47" si="108">R46+R45+R41+R40+R39+R38+R29+R18+R16+R15+R14+R13</f>
        <v>21593.08747594017</v>
      </c>
      <c r="S47" s="520">
        <f t="shared" si="100"/>
        <v>60219.996639699995</v>
      </c>
      <c r="T47" s="503">
        <f t="shared" ref="T47" si="109">T46+T45+T41+T40+T39+T38+T29+T18+T16+T15+T14+T13</f>
        <v>16213.076018380769</v>
      </c>
      <c r="U47" s="503">
        <f t="shared" ref="U47" si="110">U46+U45+U41+U40+U39+U38+U29+U18+U16+U15+U14+U13</f>
        <v>5404.358672793589</v>
      </c>
      <c r="V47" s="503">
        <f t="shared" ref="V47" si="111">V46+V45+V41+V40+V39+V38+V29+V18+V16+V15+V14+V13</f>
        <v>12867.520649508546</v>
      </c>
      <c r="W47" s="504">
        <f t="shared" ref="W47" si="112">W46+W45+W41+W40+W39+W38+W29+W18+W16+W15+W14+W13</f>
        <v>25735.041299017092</v>
      </c>
      <c r="X47" s="520">
        <f t="shared" si="100"/>
        <v>67829.933149100005</v>
      </c>
      <c r="Y47" s="503">
        <f t="shared" ref="Y47" si="113">Y46+Y45+Y41+Y40+Y39+Y38+Y29+Y18+Y16+Y15+Y14+Y13</f>
        <v>18261.905078603846</v>
      </c>
      <c r="Z47" s="503">
        <f t="shared" ref="Z47" si="114">Z46+Z45+Z41+Z40+Z39+Z38+Z29+Z18+Z16+Z15+Z14+Z13</f>
        <v>6087.3016928679499</v>
      </c>
      <c r="AA47" s="503">
        <f t="shared" ref="AA47" si="115">AA46+AA45+AA41+AA40+AA39+AA38+AA29+AA18+AA16+AA15+AA14+AA13</f>
        <v>14493.575459209402</v>
      </c>
      <c r="AB47" s="504">
        <f t="shared" ref="AB47" si="116">AB46+AB45+AB41+AB40+AB39+AB38+AB29+AB18+AB16+AB15+AB14+AB13</f>
        <v>28987.150918418803</v>
      </c>
    </row>
    <row r="48" spans="2:28" ht="21" customHeight="1" thickBot="1">
      <c r="B48" s="508">
        <v>14</v>
      </c>
      <c r="C48" s="539" t="s">
        <v>161</v>
      </c>
      <c r="D48" s="553">
        <v>0</v>
      </c>
      <c r="E48" s="509"/>
      <c r="F48" s="509"/>
      <c r="G48" s="509"/>
      <c r="H48" s="554"/>
      <c r="I48" s="561">
        <v>0</v>
      </c>
      <c r="J48" s="509"/>
      <c r="K48" s="509"/>
      <c r="L48" s="509"/>
      <c r="M48" s="554"/>
      <c r="N48" s="561">
        <v>0</v>
      </c>
      <c r="O48" s="509"/>
      <c r="P48" s="509"/>
      <c r="Q48" s="509"/>
      <c r="R48" s="554"/>
      <c r="S48" s="561">
        <v>0</v>
      </c>
      <c r="T48" s="509"/>
      <c r="U48" s="509"/>
      <c r="V48" s="509"/>
      <c r="W48" s="554"/>
      <c r="X48" s="561">
        <v>0</v>
      </c>
      <c r="Y48" s="509"/>
      <c r="Z48" s="509"/>
      <c r="AA48" s="509"/>
      <c r="AB48" s="554"/>
    </row>
    <row r="49" spans="2:28" ht="21" customHeight="1" thickBot="1">
      <c r="B49" s="474">
        <v>15</v>
      </c>
      <c r="C49" s="534" t="s">
        <v>162</v>
      </c>
      <c r="D49" s="550">
        <f>D47-D48</f>
        <v>48266.384313300005</v>
      </c>
      <c r="E49" s="503">
        <f t="shared" ref="E49:H49" si="117">E47-E48</f>
        <v>12994.795776657695</v>
      </c>
      <c r="F49" s="503">
        <f t="shared" si="117"/>
        <v>4331.5985922192303</v>
      </c>
      <c r="G49" s="503">
        <f t="shared" si="117"/>
        <v>10313.329981474359</v>
      </c>
      <c r="H49" s="504">
        <f t="shared" si="117"/>
        <v>20626.659962948717</v>
      </c>
      <c r="I49" s="520">
        <f>I47-I48</f>
        <v>53146.2865293</v>
      </c>
      <c r="J49" s="503">
        <f t="shared" ref="J49" si="118">J47-J48</f>
        <v>14308.615604042308</v>
      </c>
      <c r="K49" s="503">
        <f t="shared" ref="K49" si="119">K47-K48</f>
        <v>4769.5385346807698</v>
      </c>
      <c r="L49" s="503">
        <f t="shared" ref="L49" si="120">L47-L48</f>
        <v>11356.044130192309</v>
      </c>
      <c r="M49" s="504">
        <f t="shared" ref="M49" si="121">M47-M48</f>
        <v>22712.088260384618</v>
      </c>
      <c r="N49" s="520">
        <f>N47-N48</f>
        <v>50527.824693700008</v>
      </c>
      <c r="O49" s="503">
        <f t="shared" ref="O49" si="122">O47-O48</f>
        <v>13603.645109842309</v>
      </c>
      <c r="P49" s="503">
        <f t="shared" ref="P49" si="123">P47-P48</f>
        <v>4534.5483699474362</v>
      </c>
      <c r="Q49" s="503">
        <f t="shared" ref="Q49" si="124">Q47-Q48</f>
        <v>10796.543737970085</v>
      </c>
      <c r="R49" s="504">
        <f t="shared" ref="R49" si="125">R47-R48</f>
        <v>21593.08747594017</v>
      </c>
      <c r="S49" s="520">
        <f t="shared" ref="S49:X49" si="126">S47-S48</f>
        <v>60219.996639699995</v>
      </c>
      <c r="T49" s="503">
        <f t="shared" ref="T49" si="127">T47-T48</f>
        <v>16213.076018380769</v>
      </c>
      <c r="U49" s="503">
        <f t="shared" ref="U49" si="128">U47-U48</f>
        <v>5404.358672793589</v>
      </c>
      <c r="V49" s="503">
        <f t="shared" ref="V49" si="129">V47-V48</f>
        <v>12867.520649508546</v>
      </c>
      <c r="W49" s="504">
        <f t="shared" ref="W49" si="130">W47-W48</f>
        <v>25735.041299017092</v>
      </c>
      <c r="X49" s="555">
        <f t="shared" si="126"/>
        <v>67829.933149100005</v>
      </c>
      <c r="Y49" s="503">
        <f t="shared" ref="Y49" si="131">Y47-Y48</f>
        <v>18261.905078603846</v>
      </c>
      <c r="Z49" s="503">
        <f t="shared" ref="Z49" si="132">Z47-Z48</f>
        <v>6087.3016928679499</v>
      </c>
      <c r="AA49" s="503">
        <f t="shared" ref="AA49" si="133">AA47-AA48</f>
        <v>14493.575459209402</v>
      </c>
      <c r="AB49" s="504">
        <f t="shared" ref="AB49" si="134">AB47-AB48</f>
        <v>28987.150918418803</v>
      </c>
    </row>
    <row r="50" spans="2:28" ht="39" thickBot="1">
      <c r="B50" s="498">
        <v>16</v>
      </c>
      <c r="C50" s="562" t="s">
        <v>1094</v>
      </c>
      <c r="D50" s="548">
        <v>0</v>
      </c>
      <c r="E50" s="499">
        <v>0</v>
      </c>
      <c r="F50" s="499">
        <v>0</v>
      </c>
      <c r="G50" s="499">
        <v>0</v>
      </c>
      <c r="H50" s="549">
        <v>0</v>
      </c>
      <c r="I50" s="541">
        <v>0</v>
      </c>
      <c r="J50" s="499">
        <v>0</v>
      </c>
      <c r="K50" s="499">
        <v>0</v>
      </c>
      <c r="L50" s="499">
        <v>0</v>
      </c>
      <c r="M50" s="549">
        <v>0</v>
      </c>
      <c r="N50" s="541">
        <v>0</v>
      </c>
      <c r="O50" s="499">
        <v>0</v>
      </c>
      <c r="P50" s="499">
        <v>0</v>
      </c>
      <c r="Q50" s="499">
        <v>0</v>
      </c>
      <c r="R50" s="549">
        <v>0</v>
      </c>
      <c r="S50" s="541">
        <v>0</v>
      </c>
      <c r="T50" s="499">
        <v>0</v>
      </c>
      <c r="U50" s="499">
        <v>0</v>
      </c>
      <c r="V50" s="499">
        <v>0</v>
      </c>
      <c r="W50" s="549">
        <v>0</v>
      </c>
      <c r="X50" s="541">
        <v>0</v>
      </c>
      <c r="Y50" s="499">
        <v>0</v>
      </c>
      <c r="Z50" s="499">
        <v>0</v>
      </c>
      <c r="AA50" s="499">
        <v>0</v>
      </c>
      <c r="AB50" s="549">
        <v>0</v>
      </c>
    </row>
    <row r="51" spans="2:28" ht="15" thickBot="1">
      <c r="B51" s="563" t="s">
        <v>163</v>
      </c>
      <c r="C51" s="468"/>
      <c r="D51" s="564">
        <v>0</v>
      </c>
      <c r="E51" s="565"/>
      <c r="F51" s="565"/>
      <c r="G51" s="565"/>
      <c r="H51" s="566"/>
      <c r="I51" s="565">
        <v>0</v>
      </c>
      <c r="J51" s="565"/>
      <c r="K51" s="565"/>
      <c r="L51" s="565"/>
      <c r="M51" s="566"/>
      <c r="N51" s="567">
        <v>0</v>
      </c>
      <c r="O51" s="565"/>
      <c r="P51" s="565"/>
      <c r="Q51" s="565"/>
      <c r="R51" s="566"/>
      <c r="S51" s="567">
        <v>0</v>
      </c>
      <c r="T51" s="565"/>
      <c r="U51" s="565"/>
      <c r="V51" s="565"/>
      <c r="W51" s="566"/>
      <c r="X51" s="568">
        <v>0</v>
      </c>
      <c r="Y51" s="565"/>
      <c r="Z51" s="565"/>
      <c r="AA51" s="565"/>
      <c r="AB51" s="566"/>
    </row>
    <row r="52" spans="2:28" s="395" customFormat="1">
      <c r="B52" s="1092" t="s">
        <v>883</v>
      </c>
      <c r="C52" s="1093"/>
      <c r="D52" s="1093"/>
      <c r="E52" s="1093"/>
      <c r="F52" s="1093"/>
      <c r="G52" s="1093"/>
      <c r="H52" s="1093"/>
      <c r="I52" s="1093"/>
      <c r="J52" s="1093"/>
      <c r="K52" s="1093"/>
      <c r="L52" s="1093"/>
      <c r="M52" s="1093"/>
      <c r="N52" s="1093"/>
      <c r="O52" s="1093"/>
      <c r="P52" s="1093"/>
      <c r="Q52" s="1093"/>
      <c r="R52" s="1093"/>
      <c r="S52" s="1093"/>
      <c r="T52" s="1093"/>
      <c r="U52" s="1093"/>
      <c r="V52" s="1093"/>
      <c r="W52" s="1093"/>
      <c r="X52" s="1093"/>
      <c r="Y52" s="1093"/>
      <c r="Z52" s="1093"/>
      <c r="AA52" s="1093"/>
      <c r="AB52" s="1094"/>
    </row>
    <row r="53" spans="2:28" s="395" customFormat="1" ht="19.5" customHeight="1">
      <c r="B53" s="1095" t="s">
        <v>164</v>
      </c>
      <c r="C53" s="1096"/>
      <c r="D53" s="1096"/>
      <c r="E53" s="1096"/>
      <c r="F53" s="1096"/>
      <c r="G53" s="1096"/>
      <c r="H53" s="1096"/>
      <c r="I53" s="1096"/>
      <c r="J53" s="1096"/>
      <c r="K53" s="1096"/>
      <c r="L53" s="1096"/>
      <c r="M53" s="1096"/>
      <c r="N53" s="1096"/>
      <c r="O53" s="1096"/>
      <c r="P53" s="1096"/>
      <c r="Q53" s="1096"/>
      <c r="R53" s="1096"/>
      <c r="S53" s="1096"/>
      <c r="T53" s="1096"/>
      <c r="U53" s="1096"/>
      <c r="V53" s="1096"/>
      <c r="W53" s="1096"/>
      <c r="X53" s="1096"/>
      <c r="Y53" s="1096"/>
      <c r="Z53" s="1096"/>
      <c r="AA53" s="1096"/>
      <c r="AB53" s="1097"/>
    </row>
    <row r="54" spans="2:28" s="395" customFormat="1" ht="15" customHeight="1">
      <c r="B54" s="1095" t="s">
        <v>511</v>
      </c>
      <c r="C54" s="1096"/>
      <c r="D54" s="1096"/>
      <c r="E54" s="1096"/>
      <c r="F54" s="1096"/>
      <c r="G54" s="1096"/>
      <c r="H54" s="1096"/>
      <c r="I54" s="1096"/>
      <c r="J54" s="1096"/>
      <c r="K54" s="1096"/>
      <c r="L54" s="1096"/>
      <c r="M54" s="1096"/>
      <c r="N54" s="1096"/>
      <c r="O54" s="1096"/>
      <c r="P54" s="1096"/>
      <c r="Q54" s="1096"/>
      <c r="R54" s="1096"/>
      <c r="S54" s="1096"/>
      <c r="T54" s="1096"/>
      <c r="U54" s="1096"/>
      <c r="V54" s="1096"/>
      <c r="W54" s="1096"/>
      <c r="X54" s="1096"/>
      <c r="Y54" s="1096"/>
      <c r="Z54" s="1096"/>
      <c r="AA54" s="1096"/>
      <c r="AB54" s="1097"/>
    </row>
    <row r="55" spans="2:28" s="395" customFormat="1" ht="17.25" customHeight="1">
      <c r="B55" s="1095" t="s">
        <v>165</v>
      </c>
      <c r="C55" s="1096"/>
      <c r="D55" s="1096"/>
      <c r="E55" s="1096"/>
      <c r="F55" s="1096"/>
      <c r="G55" s="1096"/>
      <c r="H55" s="1096"/>
      <c r="I55" s="1096"/>
      <c r="J55" s="1096"/>
      <c r="K55" s="1096"/>
      <c r="L55" s="1096"/>
      <c r="M55" s="1096"/>
      <c r="N55" s="1096"/>
      <c r="O55" s="1096"/>
      <c r="P55" s="1096"/>
      <c r="Q55" s="1096"/>
      <c r="R55" s="1096"/>
      <c r="S55" s="1096"/>
      <c r="T55" s="1096"/>
      <c r="U55" s="1096"/>
      <c r="V55" s="1096"/>
      <c r="W55" s="1096"/>
      <c r="X55" s="1096"/>
      <c r="Y55" s="1096"/>
      <c r="Z55" s="1096"/>
      <c r="AA55" s="1096"/>
      <c r="AB55" s="1097"/>
    </row>
    <row r="56" spans="2:28" s="395" customFormat="1" ht="18.75" customHeight="1">
      <c r="B56" s="1112" t="s">
        <v>512</v>
      </c>
      <c r="C56" s="1113"/>
      <c r="D56" s="1113"/>
      <c r="E56" s="1113"/>
      <c r="F56" s="1113"/>
      <c r="G56" s="1113"/>
      <c r="H56" s="1113"/>
      <c r="I56" s="1113"/>
      <c r="J56" s="1113"/>
      <c r="K56" s="1113"/>
      <c r="L56" s="1113"/>
      <c r="M56" s="1113"/>
      <c r="N56" s="1113"/>
      <c r="O56" s="1113"/>
      <c r="P56" s="1113"/>
      <c r="Q56" s="1113"/>
      <c r="R56" s="1113"/>
      <c r="S56" s="1113"/>
      <c r="T56" s="1113"/>
      <c r="U56" s="1113"/>
      <c r="V56" s="1113"/>
      <c r="W56" s="1113"/>
      <c r="X56" s="1113"/>
      <c r="Y56" s="1113"/>
      <c r="Z56" s="1113"/>
      <c r="AA56" s="1113"/>
      <c r="AB56" s="1114"/>
    </row>
    <row r="57" spans="2:28" s="395" customFormat="1" ht="15" customHeight="1">
      <c r="B57" s="1112" t="s">
        <v>166</v>
      </c>
      <c r="C57" s="1113"/>
      <c r="D57" s="1113"/>
      <c r="E57" s="1113"/>
      <c r="F57" s="1113"/>
      <c r="G57" s="1113"/>
      <c r="H57" s="1113"/>
      <c r="I57" s="1113"/>
      <c r="J57" s="1113"/>
      <c r="K57" s="1113"/>
      <c r="L57" s="1113"/>
      <c r="M57" s="1113"/>
      <c r="N57" s="1113"/>
      <c r="O57" s="1113"/>
      <c r="P57" s="1113"/>
      <c r="Q57" s="1113"/>
      <c r="R57" s="1113"/>
      <c r="S57" s="1113"/>
      <c r="T57" s="1113"/>
      <c r="U57" s="1113"/>
      <c r="V57" s="1113"/>
      <c r="W57" s="1113"/>
      <c r="X57" s="1113"/>
      <c r="Y57" s="1113"/>
      <c r="Z57" s="1113"/>
      <c r="AA57" s="1113"/>
      <c r="AB57" s="1114"/>
    </row>
    <row r="58" spans="2:28" s="395" customFormat="1" ht="15" customHeight="1">
      <c r="B58" s="1112" t="s">
        <v>167</v>
      </c>
      <c r="C58" s="1113"/>
      <c r="D58" s="1113"/>
      <c r="E58" s="1113"/>
      <c r="F58" s="1113"/>
      <c r="G58" s="1113"/>
      <c r="H58" s="1113"/>
      <c r="I58" s="1113"/>
      <c r="J58" s="1113"/>
      <c r="K58" s="1113"/>
      <c r="L58" s="1113"/>
      <c r="M58" s="1113"/>
      <c r="N58" s="1113"/>
      <c r="O58" s="1113"/>
      <c r="P58" s="1113"/>
      <c r="Q58" s="1113"/>
      <c r="R58" s="1113"/>
      <c r="S58" s="1113"/>
      <c r="T58" s="1113"/>
      <c r="U58" s="1113"/>
      <c r="V58" s="1113"/>
      <c r="W58" s="1113"/>
      <c r="X58" s="1113"/>
      <c r="Y58" s="1113"/>
      <c r="Z58" s="1113"/>
      <c r="AA58" s="1113"/>
      <c r="AB58" s="1114"/>
    </row>
    <row r="59" spans="2:28" s="395" customFormat="1" ht="15" customHeight="1">
      <c r="B59" s="1112" t="s">
        <v>168</v>
      </c>
      <c r="C59" s="1113"/>
      <c r="D59" s="1113"/>
      <c r="E59" s="1113"/>
      <c r="F59" s="1113"/>
      <c r="G59" s="1113"/>
      <c r="H59" s="1113"/>
      <c r="I59" s="1113"/>
      <c r="J59" s="1113"/>
      <c r="K59" s="1113"/>
      <c r="L59" s="1113"/>
      <c r="M59" s="1113"/>
      <c r="N59" s="1113"/>
      <c r="O59" s="1113"/>
      <c r="P59" s="1113"/>
      <c r="Q59" s="1113"/>
      <c r="R59" s="1113"/>
      <c r="S59" s="1113"/>
      <c r="T59" s="1113"/>
      <c r="U59" s="1113"/>
      <c r="V59" s="1113"/>
      <c r="W59" s="1113"/>
      <c r="X59" s="1113"/>
      <c r="Y59" s="1113"/>
      <c r="Z59" s="1113"/>
      <c r="AA59" s="1113"/>
      <c r="AB59" s="1114"/>
    </row>
    <row r="60" spans="2:28" s="395" customFormat="1" ht="18.75" customHeight="1">
      <c r="B60" s="1115" t="s">
        <v>884</v>
      </c>
      <c r="C60" s="1116"/>
      <c r="D60" s="1116"/>
      <c r="E60" s="1116"/>
      <c r="F60" s="1116"/>
      <c r="G60" s="1116"/>
      <c r="H60" s="1116"/>
      <c r="I60" s="1116"/>
      <c r="J60" s="1116"/>
      <c r="K60" s="1116"/>
      <c r="L60" s="1116"/>
      <c r="M60" s="1116"/>
      <c r="N60" s="1116"/>
      <c r="O60" s="1116"/>
      <c r="P60" s="1116"/>
      <c r="Q60" s="1116"/>
      <c r="R60" s="1116"/>
      <c r="S60" s="1116"/>
      <c r="T60" s="1116"/>
      <c r="U60" s="1116"/>
      <c r="V60" s="1116"/>
      <c r="W60" s="1116"/>
      <c r="X60" s="1116"/>
      <c r="Y60" s="1116"/>
      <c r="Z60" s="1116"/>
      <c r="AA60" s="1116"/>
      <c r="AB60" s="1117"/>
    </row>
    <row r="61" spans="2:28" s="395" customFormat="1" ht="18.75" customHeight="1">
      <c r="B61" s="1118" t="s">
        <v>885</v>
      </c>
      <c r="C61" s="1119"/>
      <c r="D61" s="1119"/>
      <c r="E61" s="1119"/>
      <c r="F61" s="1119"/>
      <c r="G61" s="1119"/>
      <c r="H61" s="1119"/>
      <c r="I61" s="1119"/>
      <c r="J61" s="1119"/>
      <c r="K61" s="1119"/>
      <c r="L61" s="1119"/>
      <c r="M61" s="1119"/>
      <c r="N61" s="1119"/>
      <c r="O61" s="1119"/>
      <c r="P61" s="1119"/>
      <c r="Q61" s="1119"/>
      <c r="R61" s="1119"/>
      <c r="S61" s="1119"/>
      <c r="T61" s="1119"/>
      <c r="U61" s="1119"/>
      <c r="V61" s="1119"/>
      <c r="W61" s="1119"/>
      <c r="X61" s="1119"/>
      <c r="Y61" s="1119"/>
      <c r="Z61" s="1119"/>
      <c r="AA61" s="1119"/>
      <c r="AB61" s="1120"/>
    </row>
    <row r="62" spans="2:28" s="395" customFormat="1" ht="18.75" customHeight="1">
      <c r="B62" s="1118" t="s">
        <v>886</v>
      </c>
      <c r="C62" s="1119"/>
      <c r="D62" s="1119"/>
      <c r="E62" s="1119"/>
      <c r="F62" s="1119"/>
      <c r="G62" s="1119"/>
      <c r="H62" s="1119"/>
      <c r="I62" s="1119"/>
      <c r="J62" s="1119"/>
      <c r="K62" s="1119"/>
      <c r="L62" s="1119"/>
      <c r="M62" s="1119"/>
      <c r="N62" s="1119"/>
      <c r="O62" s="1119"/>
      <c r="P62" s="1119"/>
      <c r="Q62" s="1119"/>
      <c r="R62" s="1119"/>
      <c r="S62" s="1119"/>
      <c r="T62" s="1119"/>
      <c r="U62" s="1119"/>
      <c r="V62" s="1119"/>
      <c r="W62" s="1119"/>
      <c r="X62" s="1119"/>
      <c r="Y62" s="1119"/>
      <c r="Z62" s="1119"/>
      <c r="AA62" s="1119"/>
      <c r="AB62" s="1120"/>
    </row>
    <row r="63" spans="2:28" s="395" customFormat="1" ht="18.75" customHeight="1">
      <c r="B63" s="1118" t="s">
        <v>887</v>
      </c>
      <c r="C63" s="1119"/>
      <c r="D63" s="1119"/>
      <c r="E63" s="1119"/>
      <c r="F63" s="1119"/>
      <c r="G63" s="1119"/>
      <c r="H63" s="1119"/>
      <c r="I63" s="1119"/>
      <c r="J63" s="1119"/>
      <c r="K63" s="1119"/>
      <c r="L63" s="1119"/>
      <c r="M63" s="1119"/>
      <c r="N63" s="1119"/>
      <c r="O63" s="1119"/>
      <c r="P63" s="1119"/>
      <c r="Q63" s="1119"/>
      <c r="R63" s="1119"/>
      <c r="S63" s="1119"/>
      <c r="T63" s="1119"/>
      <c r="U63" s="1119"/>
      <c r="V63" s="1119"/>
      <c r="W63" s="1119"/>
      <c r="X63" s="1119"/>
      <c r="Y63" s="1119"/>
      <c r="Z63" s="1119"/>
      <c r="AA63" s="1119"/>
      <c r="AB63" s="1120"/>
    </row>
    <row r="64" spans="2:28" s="395" customFormat="1" ht="18.75" customHeight="1">
      <c r="B64" s="1118" t="s">
        <v>169</v>
      </c>
      <c r="C64" s="1119"/>
      <c r="D64" s="1119"/>
      <c r="E64" s="1119"/>
      <c r="F64" s="1119"/>
      <c r="G64" s="1119"/>
      <c r="H64" s="1119"/>
      <c r="I64" s="1119"/>
      <c r="J64" s="1119"/>
      <c r="K64" s="1119"/>
      <c r="L64" s="1119"/>
      <c r="M64" s="1119"/>
      <c r="N64" s="1119"/>
      <c r="O64" s="1119"/>
      <c r="P64" s="1119"/>
      <c r="Q64" s="1119"/>
      <c r="R64" s="1119"/>
      <c r="S64" s="1119"/>
      <c r="T64" s="1119"/>
      <c r="U64" s="1119"/>
      <c r="V64" s="1119"/>
      <c r="W64" s="1119"/>
      <c r="X64" s="1119"/>
      <c r="Y64" s="1119"/>
      <c r="Z64" s="1119"/>
      <c r="AA64" s="1119"/>
      <c r="AB64" s="1120"/>
    </row>
    <row r="65" spans="2:28" s="395" customFormat="1" ht="18.75" customHeight="1" thickBot="1">
      <c r="B65" s="1121" t="s">
        <v>170</v>
      </c>
      <c r="C65" s="1122"/>
      <c r="D65" s="1122"/>
      <c r="E65" s="1122"/>
      <c r="F65" s="1122"/>
      <c r="G65" s="1122"/>
      <c r="H65" s="1122"/>
      <c r="I65" s="1122"/>
      <c r="J65" s="1122"/>
      <c r="K65" s="1122"/>
      <c r="L65" s="1122"/>
      <c r="M65" s="1122"/>
      <c r="N65" s="1122"/>
      <c r="O65" s="1122"/>
      <c r="P65" s="1122"/>
      <c r="Q65" s="1122"/>
      <c r="R65" s="1122"/>
      <c r="S65" s="1122"/>
      <c r="T65" s="1122"/>
      <c r="U65" s="1122"/>
      <c r="V65" s="1122"/>
      <c r="W65" s="1122"/>
      <c r="X65" s="1122"/>
      <c r="Y65" s="1122"/>
      <c r="Z65" s="1122"/>
      <c r="AA65" s="1122"/>
      <c r="AB65" s="1123"/>
    </row>
    <row r="66" spans="2:28" s="395" customFormat="1">
      <c r="B66" s="396"/>
      <c r="C66" s="480"/>
    </row>
    <row r="68" spans="2:28" ht="15" thickBot="1"/>
    <row r="69" spans="2:28">
      <c r="B69" s="387"/>
      <c r="C69" s="388"/>
      <c r="D69" s="388"/>
      <c r="E69" s="388"/>
      <c r="F69" s="388"/>
      <c r="G69" s="388"/>
      <c r="H69" s="388"/>
      <c r="I69" s="388"/>
      <c r="J69" s="388"/>
      <c r="K69" s="388"/>
      <c r="L69" s="388"/>
      <c r="M69" s="388"/>
      <c r="N69" s="388"/>
      <c r="O69" s="388"/>
      <c r="P69" s="388"/>
      <c r="Q69" s="388"/>
      <c r="R69" s="388"/>
      <c r="S69" s="388"/>
      <c r="T69" s="388"/>
      <c r="U69" s="388"/>
      <c r="V69" s="388"/>
      <c r="W69" s="388"/>
      <c r="X69" s="514"/>
      <c r="Y69" s="388"/>
      <c r="Z69" s="388"/>
      <c r="AA69" s="388"/>
      <c r="AB69" s="453" t="s">
        <v>888</v>
      </c>
    </row>
    <row r="70" spans="2:28" ht="15">
      <c r="B70" s="397" t="s">
        <v>889</v>
      </c>
      <c r="C70" s="398"/>
      <c r="D70" s="389"/>
      <c r="E70" s="389"/>
      <c r="F70" s="389"/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89"/>
      <c r="R70" s="389"/>
      <c r="S70" s="389"/>
      <c r="T70" s="389"/>
      <c r="U70" s="389"/>
      <c r="V70" s="389"/>
      <c r="W70" s="389"/>
      <c r="X70" s="389"/>
      <c r="Y70" s="389"/>
      <c r="Z70" s="389"/>
      <c r="AA70" s="389"/>
      <c r="AB70" s="390"/>
    </row>
    <row r="71" spans="2:28">
      <c r="B71" s="391" t="s">
        <v>125</v>
      </c>
      <c r="C71" s="398"/>
      <c r="D71" s="392"/>
      <c r="E71" s="392"/>
      <c r="F71" s="392"/>
      <c r="G71" s="392"/>
      <c r="H71" s="392"/>
      <c r="I71" s="392"/>
      <c r="J71" s="392"/>
      <c r="K71" s="392"/>
      <c r="L71" s="392"/>
      <c r="M71" s="392"/>
      <c r="N71" s="392"/>
      <c r="O71" s="392"/>
      <c r="P71" s="392"/>
      <c r="Q71" s="392"/>
      <c r="R71" s="392"/>
      <c r="S71" s="392"/>
      <c r="T71" s="392"/>
      <c r="U71" s="392"/>
      <c r="V71" s="392"/>
      <c r="W71" s="392"/>
      <c r="X71" s="392"/>
      <c r="Y71" s="392"/>
      <c r="Z71" s="392"/>
      <c r="AA71" s="392"/>
      <c r="AB71" s="393"/>
    </row>
    <row r="72" spans="2:28">
      <c r="B72" s="455"/>
      <c r="C72" s="1104" t="s">
        <v>875</v>
      </c>
      <c r="D72" s="1104"/>
      <c r="E72" s="1104"/>
      <c r="F72" s="1104"/>
      <c r="G72" s="1104"/>
      <c r="H72" s="1104"/>
      <c r="I72" s="1104"/>
      <c r="J72" s="1104"/>
      <c r="K72" s="1104"/>
      <c r="L72" s="1104"/>
      <c r="M72" s="1104"/>
      <c r="N72" s="1104"/>
      <c r="O72" s="1104"/>
      <c r="P72" s="1104"/>
      <c r="Q72" s="1104"/>
      <c r="R72" s="1104"/>
      <c r="S72" s="1104"/>
      <c r="T72" s="1104"/>
      <c r="U72" s="1104"/>
      <c r="V72" s="1104"/>
      <c r="W72" s="1104"/>
      <c r="X72" s="1104"/>
      <c r="Y72" s="35"/>
      <c r="Z72" s="35"/>
      <c r="AA72" s="35"/>
      <c r="AB72" s="36"/>
    </row>
    <row r="73" spans="2:28" ht="14.25" customHeight="1">
      <c r="B73" s="455"/>
      <c r="C73" s="450" t="s">
        <v>171</v>
      </c>
      <c r="D73" s="209" t="str">
        <f>D$7</f>
        <v>Mejia Thermal Power station</v>
      </c>
      <c r="E73" s="209"/>
      <c r="F73" s="209"/>
      <c r="G73" s="209"/>
      <c r="H73" s="209"/>
      <c r="I73" s="450"/>
      <c r="J73" s="209"/>
      <c r="K73" s="209"/>
      <c r="L73" s="209"/>
      <c r="M73" s="209"/>
      <c r="N73" s="450"/>
      <c r="O73" s="209"/>
      <c r="P73" s="209"/>
      <c r="Q73" s="209"/>
      <c r="R73" s="209"/>
      <c r="S73" s="450"/>
      <c r="T73" s="209"/>
      <c r="U73" s="209"/>
      <c r="V73" s="209"/>
      <c r="W73" s="209"/>
      <c r="X73" s="450"/>
      <c r="Y73" s="209"/>
      <c r="Z73" s="209"/>
      <c r="AA73" s="209"/>
      <c r="AB73" s="516"/>
    </row>
    <row r="74" spans="2:28" ht="15" thickBot="1">
      <c r="B74" s="456"/>
      <c r="C74" s="451"/>
      <c r="D74" s="1098" t="str">
        <f>D$8</f>
        <v>MTPS</v>
      </c>
      <c r="E74" s="1098"/>
      <c r="F74" s="1098"/>
      <c r="G74" s="1098"/>
      <c r="H74" s="1098"/>
      <c r="I74" s="1098"/>
      <c r="J74" s="451"/>
      <c r="K74" s="451"/>
      <c r="L74" s="451"/>
      <c r="M74" s="451"/>
      <c r="N74" s="451"/>
      <c r="O74" s="451"/>
      <c r="P74" s="451"/>
      <c r="Q74" s="451"/>
      <c r="R74" s="451"/>
      <c r="S74" s="399" t="s">
        <v>127</v>
      </c>
      <c r="T74" s="451"/>
      <c r="U74" s="451"/>
      <c r="V74" s="451"/>
      <c r="W74" s="451"/>
      <c r="X74" s="518"/>
      <c r="Y74" s="451"/>
      <c r="Z74" s="451"/>
      <c r="AA74" s="451"/>
      <c r="AB74" s="517"/>
    </row>
    <row r="75" spans="2:28" ht="29.25" thickBot="1">
      <c r="B75" s="454" t="s">
        <v>87</v>
      </c>
      <c r="C75" s="505" t="s">
        <v>128</v>
      </c>
      <c r="D75" s="1110" t="s">
        <v>3</v>
      </c>
      <c r="E75" s="1111"/>
      <c r="F75" s="1111"/>
      <c r="G75" s="1111"/>
      <c r="H75" s="1111"/>
      <c r="I75" s="1105" t="s">
        <v>4</v>
      </c>
      <c r="J75" s="1106"/>
      <c r="K75" s="1106"/>
      <c r="L75" s="1106"/>
      <c r="M75" s="1107"/>
      <c r="N75" s="1105" t="s">
        <v>5</v>
      </c>
      <c r="O75" s="1106"/>
      <c r="P75" s="1106"/>
      <c r="Q75" s="1106"/>
      <c r="R75" s="1107"/>
      <c r="S75" s="1105" t="s">
        <v>6</v>
      </c>
      <c r="T75" s="1106"/>
      <c r="U75" s="1106"/>
      <c r="V75" s="1106"/>
      <c r="W75" s="1107"/>
      <c r="X75" s="1105" t="s">
        <v>0</v>
      </c>
      <c r="Y75" s="1106"/>
      <c r="Z75" s="1106"/>
      <c r="AA75" s="1106"/>
      <c r="AB75" s="1107"/>
    </row>
    <row r="76" spans="2:28" ht="43.5" thickBot="1">
      <c r="B76" s="511"/>
      <c r="C76" s="512" t="s">
        <v>2</v>
      </c>
      <c r="D76" s="512" t="s">
        <v>1093</v>
      </c>
      <c r="E76" s="512" t="s">
        <v>1088</v>
      </c>
      <c r="F76" s="512" t="s">
        <v>1089</v>
      </c>
      <c r="G76" s="512" t="s">
        <v>1090</v>
      </c>
      <c r="H76" s="512" t="s">
        <v>1091</v>
      </c>
      <c r="I76" s="512" t="s">
        <v>1093</v>
      </c>
      <c r="J76" s="512" t="s">
        <v>1088</v>
      </c>
      <c r="K76" s="512" t="s">
        <v>1089</v>
      </c>
      <c r="L76" s="512" t="s">
        <v>1090</v>
      </c>
      <c r="M76" s="512" t="s">
        <v>1091</v>
      </c>
      <c r="N76" s="512" t="s">
        <v>1093</v>
      </c>
      <c r="O76" s="512" t="s">
        <v>1088</v>
      </c>
      <c r="P76" s="512" t="s">
        <v>1089</v>
      </c>
      <c r="Q76" s="512" t="s">
        <v>1090</v>
      </c>
      <c r="R76" s="512" t="s">
        <v>1091</v>
      </c>
      <c r="S76" s="512" t="s">
        <v>1093</v>
      </c>
      <c r="T76" s="512" t="s">
        <v>1088</v>
      </c>
      <c r="U76" s="512" t="s">
        <v>1089</v>
      </c>
      <c r="V76" s="512" t="s">
        <v>1090</v>
      </c>
      <c r="W76" s="512" t="s">
        <v>1091</v>
      </c>
      <c r="X76" s="512" t="s">
        <v>1093</v>
      </c>
      <c r="Y76" s="513" t="s">
        <v>1088</v>
      </c>
      <c r="Z76" s="513" t="s">
        <v>1089</v>
      </c>
      <c r="AA76" s="513" t="s">
        <v>1090</v>
      </c>
      <c r="AB76" s="513" t="s">
        <v>1091</v>
      </c>
    </row>
    <row r="77" spans="2:28">
      <c r="B77" s="506"/>
      <c r="C77" s="507" t="s">
        <v>1092</v>
      </c>
      <c r="D77" s="506">
        <v>2340</v>
      </c>
      <c r="E77" s="506">
        <v>630</v>
      </c>
      <c r="F77" s="506">
        <v>210</v>
      </c>
      <c r="G77" s="506">
        <v>500</v>
      </c>
      <c r="H77" s="506">
        <v>1000</v>
      </c>
      <c r="I77" s="506">
        <v>2340</v>
      </c>
      <c r="J77" s="506">
        <v>630</v>
      </c>
      <c r="K77" s="506">
        <v>210</v>
      </c>
      <c r="L77" s="506">
        <v>500</v>
      </c>
      <c r="M77" s="506">
        <v>1000</v>
      </c>
      <c r="N77" s="506">
        <v>2340</v>
      </c>
      <c r="O77" s="506">
        <v>630</v>
      </c>
      <c r="P77" s="506">
        <v>210</v>
      </c>
      <c r="Q77" s="506">
        <v>500</v>
      </c>
      <c r="R77" s="506">
        <v>1000</v>
      </c>
      <c r="S77" s="506">
        <v>2340</v>
      </c>
      <c r="T77" s="506">
        <v>630</v>
      </c>
      <c r="U77" s="506">
        <v>210</v>
      </c>
      <c r="V77" s="506">
        <v>500</v>
      </c>
      <c r="W77" s="506">
        <v>1000</v>
      </c>
      <c r="X77" s="506">
        <v>2340</v>
      </c>
      <c r="Y77" s="506">
        <v>630</v>
      </c>
      <c r="Z77" s="506">
        <v>210</v>
      </c>
      <c r="AA77" s="506">
        <v>500</v>
      </c>
      <c r="AB77" s="506">
        <v>1000</v>
      </c>
    </row>
    <row r="78" spans="2:28">
      <c r="B78" s="475">
        <v>1</v>
      </c>
      <c r="C78" s="481" t="s">
        <v>910</v>
      </c>
      <c r="D78" s="471">
        <v>0.89671999999999996</v>
      </c>
      <c r="E78" s="394">
        <f t="shared" ref="E78:E93" si="135">D78/$D$11*$E$11</f>
        <v>0.24142461538461538</v>
      </c>
      <c r="F78" s="394">
        <f t="shared" ref="F78:F93" si="136">D78/$D$11*$F$11</f>
        <v>8.0474871794871797E-2</v>
      </c>
      <c r="G78" s="394">
        <f t="shared" ref="G78:G93" si="137">D78/$D$11*$G$11</f>
        <v>0.19160683760683761</v>
      </c>
      <c r="H78" s="394">
        <f t="shared" ref="H78:H93" si="138">D78/$D$11*$H$11</f>
        <v>0.38321367521367522</v>
      </c>
      <c r="I78" s="471">
        <v>1.0321199999999999</v>
      </c>
      <c r="J78" s="394">
        <f t="shared" ref="J78:J93" si="139">I78/$D$11*$E$11</f>
        <v>0.27787846153846152</v>
      </c>
      <c r="K78" s="394">
        <f t="shared" ref="K78:K93" si="140">I78/$D$11*$F$11</f>
        <v>9.2626153846153844E-2</v>
      </c>
      <c r="L78" s="394">
        <f t="shared" ref="L78:L93" si="141">I78/$D$11*$G$11</f>
        <v>0.22053846153846152</v>
      </c>
      <c r="M78" s="394">
        <f t="shared" ref="M78:M93" si="142">I78/$D$11*$H$11</f>
        <v>0.44107692307692303</v>
      </c>
      <c r="N78" s="471">
        <v>0</v>
      </c>
      <c r="O78" s="394">
        <f t="shared" ref="O78:O93" si="143">N78/$D$11*$E$11</f>
        <v>0</v>
      </c>
      <c r="P78" s="394">
        <f t="shared" ref="P78:P93" si="144">N78/$D$11*$F$11</f>
        <v>0</v>
      </c>
      <c r="Q78" s="394">
        <f t="shared" ref="Q78:Q93" si="145">N78/$D$11*$G$11</f>
        <v>0</v>
      </c>
      <c r="R78" s="394">
        <f t="shared" ref="R78:R93" si="146">N78/$D$11*$H$11</f>
        <v>0</v>
      </c>
      <c r="S78" s="471">
        <v>0</v>
      </c>
      <c r="T78" s="394">
        <f t="shared" ref="T78:T93" si="147">S78/$D$11*$E$11</f>
        <v>0</v>
      </c>
      <c r="U78" s="394">
        <f t="shared" ref="U78:U93" si="148">S78/$D$11*$F$11</f>
        <v>0</v>
      </c>
      <c r="V78" s="394">
        <f t="shared" ref="V78:V93" si="149">S78/$D$11*$G$11</f>
        <v>0</v>
      </c>
      <c r="W78" s="394">
        <f t="shared" ref="W78:W93" si="150">S78/$D$11*$H$11</f>
        <v>0</v>
      </c>
      <c r="X78" s="476">
        <v>0</v>
      </c>
      <c r="Y78" s="394">
        <f t="shared" ref="Y78:Y93" si="151">X78/$D$11*$E$11</f>
        <v>0</v>
      </c>
      <c r="Z78" s="394">
        <f t="shared" ref="Z78:Z93" si="152">X78/$D$11*$F$11</f>
        <v>0</v>
      </c>
      <c r="AA78" s="394">
        <f t="shared" ref="AA78:AA93" si="153">X78/$D$11*$G$11</f>
        <v>0</v>
      </c>
      <c r="AB78" s="394">
        <f t="shared" ref="AB78:AB93" si="154">X78/$D$11*$H$11</f>
        <v>0</v>
      </c>
    </row>
    <row r="79" spans="2:28">
      <c r="B79" s="477">
        <v>2</v>
      </c>
      <c r="C79" s="482" t="s">
        <v>890</v>
      </c>
      <c r="D79" s="401">
        <v>11.61164</v>
      </c>
      <c r="E79" s="394">
        <f t="shared" si="135"/>
        <v>3.1262107692307692</v>
      </c>
      <c r="F79" s="394">
        <f t="shared" si="136"/>
        <v>1.0420702564102564</v>
      </c>
      <c r="G79" s="394">
        <f t="shared" si="137"/>
        <v>2.481119658119658</v>
      </c>
      <c r="H79" s="394">
        <f t="shared" si="138"/>
        <v>4.9622393162393159</v>
      </c>
      <c r="I79" s="401">
        <v>19.846679999999999</v>
      </c>
      <c r="J79" s="394">
        <f t="shared" si="139"/>
        <v>5.3433369230769232</v>
      </c>
      <c r="K79" s="394">
        <f t="shared" si="140"/>
        <v>1.7811123076923077</v>
      </c>
      <c r="L79" s="394">
        <f t="shared" si="141"/>
        <v>4.2407435897435901</v>
      </c>
      <c r="M79" s="394">
        <f t="shared" si="142"/>
        <v>8.4814871794871802</v>
      </c>
      <c r="N79" s="401">
        <v>35.487749999999998</v>
      </c>
      <c r="O79" s="394">
        <f t="shared" si="143"/>
        <v>9.5543942307692298</v>
      </c>
      <c r="P79" s="394">
        <f t="shared" si="144"/>
        <v>3.1847980769230766</v>
      </c>
      <c r="Q79" s="394">
        <f t="shared" si="145"/>
        <v>7.5828525641025637</v>
      </c>
      <c r="R79" s="394">
        <f t="shared" si="146"/>
        <v>15.165705128205127</v>
      </c>
      <c r="S79" s="401">
        <v>43.581240000000001</v>
      </c>
      <c r="T79" s="394">
        <f t="shared" si="147"/>
        <v>11.733410769230769</v>
      </c>
      <c r="U79" s="394">
        <f t="shared" si="148"/>
        <v>3.9111369230769228</v>
      </c>
      <c r="V79" s="394">
        <f t="shared" si="149"/>
        <v>9.3122307692307693</v>
      </c>
      <c r="W79" s="394">
        <f t="shared" si="150"/>
        <v>18.624461538461539</v>
      </c>
      <c r="X79" s="478">
        <v>45.911549999999998</v>
      </c>
      <c r="Y79" s="394">
        <f t="shared" si="151"/>
        <v>12.360801923076922</v>
      </c>
      <c r="Z79" s="394">
        <f t="shared" si="152"/>
        <v>4.1202673076923073</v>
      </c>
      <c r="AA79" s="394">
        <f t="shared" si="153"/>
        <v>9.8101602564102564</v>
      </c>
      <c r="AB79" s="394">
        <f t="shared" si="154"/>
        <v>19.620320512820513</v>
      </c>
    </row>
    <row r="80" spans="2:28">
      <c r="B80" s="477">
        <v>3</v>
      </c>
      <c r="C80" s="482" t="s">
        <v>911</v>
      </c>
      <c r="D80" s="401">
        <v>0</v>
      </c>
      <c r="E80" s="394">
        <f t="shared" si="135"/>
        <v>0</v>
      </c>
      <c r="F80" s="394">
        <f t="shared" si="136"/>
        <v>0</v>
      </c>
      <c r="G80" s="394">
        <f t="shared" si="137"/>
        <v>0</v>
      </c>
      <c r="H80" s="394">
        <f t="shared" si="138"/>
        <v>0</v>
      </c>
      <c r="I80" s="401">
        <v>0.15</v>
      </c>
      <c r="J80" s="394">
        <f t="shared" si="139"/>
        <v>4.0384615384615387E-2</v>
      </c>
      <c r="K80" s="394">
        <f t="shared" si="140"/>
        <v>1.3461538461538462E-2</v>
      </c>
      <c r="L80" s="394">
        <f t="shared" si="141"/>
        <v>3.2051282051282048E-2</v>
      </c>
      <c r="M80" s="394">
        <f t="shared" si="142"/>
        <v>6.4102564102564097E-2</v>
      </c>
      <c r="N80" s="401">
        <v>0</v>
      </c>
      <c r="O80" s="394">
        <f t="shared" si="143"/>
        <v>0</v>
      </c>
      <c r="P80" s="394">
        <f t="shared" si="144"/>
        <v>0</v>
      </c>
      <c r="Q80" s="394">
        <f t="shared" si="145"/>
        <v>0</v>
      </c>
      <c r="R80" s="394">
        <f t="shared" si="146"/>
        <v>0</v>
      </c>
      <c r="S80" s="401">
        <v>0</v>
      </c>
      <c r="T80" s="394">
        <f t="shared" si="147"/>
        <v>0</v>
      </c>
      <c r="U80" s="394">
        <f t="shared" si="148"/>
        <v>0</v>
      </c>
      <c r="V80" s="394">
        <f t="shared" si="149"/>
        <v>0</v>
      </c>
      <c r="W80" s="394">
        <f t="shared" si="150"/>
        <v>0</v>
      </c>
      <c r="X80" s="478">
        <v>0</v>
      </c>
      <c r="Y80" s="394">
        <f t="shared" si="151"/>
        <v>0</v>
      </c>
      <c r="Z80" s="394">
        <f t="shared" si="152"/>
        <v>0</v>
      </c>
      <c r="AA80" s="394">
        <f t="shared" si="153"/>
        <v>0</v>
      </c>
      <c r="AB80" s="394">
        <f t="shared" si="154"/>
        <v>0</v>
      </c>
    </row>
    <row r="81" spans="2:28">
      <c r="B81" s="477">
        <v>4</v>
      </c>
      <c r="C81" s="482" t="s">
        <v>912</v>
      </c>
      <c r="D81" s="401">
        <v>115.93546000000001</v>
      </c>
      <c r="E81" s="394">
        <f t="shared" si="135"/>
        <v>31.213393076923076</v>
      </c>
      <c r="F81" s="394">
        <f t="shared" si="136"/>
        <v>10.404464358974359</v>
      </c>
      <c r="G81" s="394">
        <f t="shared" si="137"/>
        <v>24.772534188034189</v>
      </c>
      <c r="H81" s="394">
        <f t="shared" si="138"/>
        <v>49.545068376068379</v>
      </c>
      <c r="I81" s="401">
        <v>87.980900000000005</v>
      </c>
      <c r="J81" s="394">
        <f t="shared" si="139"/>
        <v>23.687165384615383</v>
      </c>
      <c r="K81" s="394">
        <f t="shared" si="140"/>
        <v>7.895721794871795</v>
      </c>
      <c r="L81" s="394">
        <f t="shared" si="141"/>
        <v>18.799337606837607</v>
      </c>
      <c r="M81" s="394">
        <f t="shared" si="142"/>
        <v>37.598675213675214</v>
      </c>
      <c r="N81" s="401">
        <v>112.9485</v>
      </c>
      <c r="O81" s="394">
        <f t="shared" si="143"/>
        <v>30.409211538461534</v>
      </c>
      <c r="P81" s="394">
        <f t="shared" si="144"/>
        <v>10.136403846153845</v>
      </c>
      <c r="Q81" s="394">
        <f t="shared" si="145"/>
        <v>24.134294871794868</v>
      </c>
      <c r="R81" s="394">
        <f t="shared" si="146"/>
        <v>48.268589743589736</v>
      </c>
      <c r="S81" s="401">
        <v>100.85054</v>
      </c>
      <c r="T81" s="394">
        <f t="shared" si="147"/>
        <v>27.152068461538462</v>
      </c>
      <c r="U81" s="394">
        <f t="shared" si="148"/>
        <v>9.0506894871794881</v>
      </c>
      <c r="V81" s="394">
        <f t="shared" si="149"/>
        <v>21.549260683760686</v>
      </c>
      <c r="W81" s="394">
        <f t="shared" si="150"/>
        <v>43.098521367521371</v>
      </c>
      <c r="X81" s="478">
        <v>106.70556000000001</v>
      </c>
      <c r="Y81" s="394">
        <f t="shared" si="151"/>
        <v>28.728420000000003</v>
      </c>
      <c r="Z81" s="394">
        <f t="shared" si="152"/>
        <v>9.5761400000000005</v>
      </c>
      <c r="AA81" s="394">
        <f t="shared" si="153"/>
        <v>22.800333333333334</v>
      </c>
      <c r="AB81" s="394">
        <f t="shared" si="154"/>
        <v>45.600666666666669</v>
      </c>
    </row>
    <row r="82" spans="2:28">
      <c r="B82" s="477">
        <v>5</v>
      </c>
      <c r="C82" s="482" t="s">
        <v>913</v>
      </c>
      <c r="D82" s="401">
        <v>0.50700000000000001</v>
      </c>
      <c r="E82" s="394">
        <f t="shared" si="135"/>
        <v>0.13649999999999998</v>
      </c>
      <c r="F82" s="394">
        <f t="shared" si="136"/>
        <v>4.5499999999999999E-2</v>
      </c>
      <c r="G82" s="394">
        <f t="shared" si="137"/>
        <v>0.10833333333333332</v>
      </c>
      <c r="H82" s="394">
        <f t="shared" si="138"/>
        <v>0.21666666666666665</v>
      </c>
      <c r="I82" s="401">
        <v>0</v>
      </c>
      <c r="J82" s="394">
        <f t="shared" si="139"/>
        <v>0</v>
      </c>
      <c r="K82" s="394">
        <f t="shared" si="140"/>
        <v>0</v>
      </c>
      <c r="L82" s="394">
        <f t="shared" si="141"/>
        <v>0</v>
      </c>
      <c r="M82" s="394">
        <f t="shared" si="142"/>
        <v>0</v>
      </c>
      <c r="N82" s="401">
        <v>0</v>
      </c>
      <c r="O82" s="394">
        <f t="shared" si="143"/>
        <v>0</v>
      </c>
      <c r="P82" s="394">
        <f t="shared" si="144"/>
        <v>0</v>
      </c>
      <c r="Q82" s="394">
        <f t="shared" si="145"/>
        <v>0</v>
      </c>
      <c r="R82" s="394">
        <f t="shared" si="146"/>
        <v>0</v>
      </c>
      <c r="S82" s="401">
        <v>0</v>
      </c>
      <c r="T82" s="394">
        <f t="shared" si="147"/>
        <v>0</v>
      </c>
      <c r="U82" s="394">
        <f t="shared" si="148"/>
        <v>0</v>
      </c>
      <c r="V82" s="394">
        <f t="shared" si="149"/>
        <v>0</v>
      </c>
      <c r="W82" s="394">
        <f t="shared" si="150"/>
        <v>0</v>
      </c>
      <c r="X82" s="478">
        <v>0</v>
      </c>
      <c r="Y82" s="394">
        <f t="shared" si="151"/>
        <v>0</v>
      </c>
      <c r="Z82" s="394">
        <f t="shared" si="152"/>
        <v>0</v>
      </c>
      <c r="AA82" s="394">
        <f t="shared" si="153"/>
        <v>0</v>
      </c>
      <c r="AB82" s="394">
        <f t="shared" si="154"/>
        <v>0</v>
      </c>
    </row>
    <row r="83" spans="2:28">
      <c r="B83" s="477">
        <v>6</v>
      </c>
      <c r="C83" s="482" t="s">
        <v>914</v>
      </c>
      <c r="D83" s="401">
        <v>0.23239000000000001</v>
      </c>
      <c r="E83" s="394">
        <f t="shared" si="135"/>
        <v>6.2566538461538465E-2</v>
      </c>
      <c r="F83" s="394">
        <f t="shared" si="136"/>
        <v>2.0855512820512821E-2</v>
      </c>
      <c r="G83" s="394">
        <f t="shared" si="137"/>
        <v>4.9655982905982908E-2</v>
      </c>
      <c r="H83" s="394">
        <f t="shared" si="138"/>
        <v>9.9311965811965816E-2</v>
      </c>
      <c r="I83" s="401">
        <v>0.17307</v>
      </c>
      <c r="J83" s="394">
        <f t="shared" si="139"/>
        <v>4.6595769230769232E-2</v>
      </c>
      <c r="K83" s="394">
        <f t="shared" si="140"/>
        <v>1.5531923076923077E-2</v>
      </c>
      <c r="L83" s="394">
        <f t="shared" si="141"/>
        <v>3.6980769230769234E-2</v>
      </c>
      <c r="M83" s="394">
        <f t="shared" si="142"/>
        <v>7.3961538461538467E-2</v>
      </c>
      <c r="N83" s="401">
        <v>0.13568</v>
      </c>
      <c r="O83" s="394">
        <f t="shared" si="143"/>
        <v>3.6529230769230765E-2</v>
      </c>
      <c r="P83" s="394">
        <f t="shared" si="144"/>
        <v>1.2176410256410256E-2</v>
      </c>
      <c r="Q83" s="394">
        <f t="shared" si="145"/>
        <v>2.899145299145299E-2</v>
      </c>
      <c r="R83" s="394">
        <f t="shared" si="146"/>
        <v>5.798290598290598E-2</v>
      </c>
      <c r="S83" s="401">
        <v>0</v>
      </c>
      <c r="T83" s="394">
        <f t="shared" si="147"/>
        <v>0</v>
      </c>
      <c r="U83" s="394">
        <f t="shared" si="148"/>
        <v>0</v>
      </c>
      <c r="V83" s="394">
        <f t="shared" si="149"/>
        <v>0</v>
      </c>
      <c r="W83" s="394">
        <f t="shared" si="150"/>
        <v>0</v>
      </c>
      <c r="X83" s="478">
        <v>0</v>
      </c>
      <c r="Y83" s="394">
        <f t="shared" si="151"/>
        <v>0</v>
      </c>
      <c r="Z83" s="394">
        <f t="shared" si="152"/>
        <v>0</v>
      </c>
      <c r="AA83" s="394">
        <f t="shared" si="153"/>
        <v>0</v>
      </c>
      <c r="AB83" s="394">
        <f t="shared" si="154"/>
        <v>0</v>
      </c>
    </row>
    <row r="84" spans="2:28">
      <c r="B84" s="477">
        <v>7</v>
      </c>
      <c r="C84" s="482" t="s">
        <v>891</v>
      </c>
      <c r="D84" s="401">
        <v>0</v>
      </c>
      <c r="E84" s="394">
        <f t="shared" si="135"/>
        <v>0</v>
      </c>
      <c r="F84" s="394">
        <f t="shared" si="136"/>
        <v>0</v>
      </c>
      <c r="G84" s="394">
        <f t="shared" si="137"/>
        <v>0</v>
      </c>
      <c r="H84" s="394">
        <f t="shared" si="138"/>
        <v>0</v>
      </c>
      <c r="I84" s="401">
        <v>0</v>
      </c>
      <c r="J84" s="394">
        <f t="shared" si="139"/>
        <v>0</v>
      </c>
      <c r="K84" s="394">
        <f t="shared" si="140"/>
        <v>0</v>
      </c>
      <c r="L84" s="394">
        <f t="shared" si="141"/>
        <v>0</v>
      </c>
      <c r="M84" s="394">
        <f t="shared" si="142"/>
        <v>0</v>
      </c>
      <c r="N84" s="401">
        <v>0</v>
      </c>
      <c r="O84" s="394">
        <f t="shared" si="143"/>
        <v>0</v>
      </c>
      <c r="P84" s="394">
        <f t="shared" si="144"/>
        <v>0</v>
      </c>
      <c r="Q84" s="394">
        <f t="shared" si="145"/>
        <v>0</v>
      </c>
      <c r="R84" s="394">
        <f t="shared" si="146"/>
        <v>0</v>
      </c>
      <c r="S84" s="401">
        <v>2.5000000000000001E-3</v>
      </c>
      <c r="T84" s="394">
        <f t="shared" si="147"/>
        <v>6.7307692307692316E-4</v>
      </c>
      <c r="U84" s="394">
        <f t="shared" si="148"/>
        <v>2.2435897435897439E-4</v>
      </c>
      <c r="V84" s="394">
        <f t="shared" si="149"/>
        <v>5.3418803418803424E-4</v>
      </c>
      <c r="W84" s="394">
        <f t="shared" si="150"/>
        <v>1.0683760683760685E-3</v>
      </c>
      <c r="X84" s="478">
        <v>0.1285</v>
      </c>
      <c r="Y84" s="394">
        <f t="shared" si="151"/>
        <v>3.4596153846153846E-2</v>
      </c>
      <c r="Z84" s="394">
        <f t="shared" si="152"/>
        <v>1.1532051282051283E-2</v>
      </c>
      <c r="AA84" s="394">
        <f t="shared" si="153"/>
        <v>2.7457264957264957E-2</v>
      </c>
      <c r="AB84" s="394">
        <f t="shared" si="154"/>
        <v>5.4914529914529914E-2</v>
      </c>
    </row>
    <row r="85" spans="2:28">
      <c r="B85" s="477">
        <v>8</v>
      </c>
      <c r="C85" s="482" t="s">
        <v>892</v>
      </c>
      <c r="D85" s="401">
        <v>0.17666999999999999</v>
      </c>
      <c r="E85" s="394">
        <f t="shared" si="135"/>
        <v>4.7564999999999996E-2</v>
      </c>
      <c r="F85" s="394">
        <f t="shared" si="136"/>
        <v>1.5854999999999998E-2</v>
      </c>
      <c r="G85" s="394">
        <f t="shared" si="137"/>
        <v>3.7749999999999999E-2</v>
      </c>
      <c r="H85" s="394">
        <f t="shared" si="138"/>
        <v>7.5499999999999998E-2</v>
      </c>
      <c r="I85" s="401">
        <v>0</v>
      </c>
      <c r="J85" s="394">
        <f t="shared" si="139"/>
        <v>0</v>
      </c>
      <c r="K85" s="394">
        <f t="shared" si="140"/>
        <v>0</v>
      </c>
      <c r="L85" s="394">
        <f t="shared" si="141"/>
        <v>0</v>
      </c>
      <c r="M85" s="394">
        <f t="shared" si="142"/>
        <v>0</v>
      </c>
      <c r="N85" s="401">
        <v>0</v>
      </c>
      <c r="O85" s="394">
        <f t="shared" si="143"/>
        <v>0</v>
      </c>
      <c r="P85" s="394">
        <f t="shared" si="144"/>
        <v>0</v>
      </c>
      <c r="Q85" s="394">
        <f t="shared" si="145"/>
        <v>0</v>
      </c>
      <c r="R85" s="394">
        <f t="shared" si="146"/>
        <v>0</v>
      </c>
      <c r="S85" s="401">
        <v>0</v>
      </c>
      <c r="T85" s="394">
        <f t="shared" si="147"/>
        <v>0</v>
      </c>
      <c r="U85" s="394">
        <f t="shared" si="148"/>
        <v>0</v>
      </c>
      <c r="V85" s="394">
        <f t="shared" si="149"/>
        <v>0</v>
      </c>
      <c r="W85" s="394">
        <f t="shared" si="150"/>
        <v>0</v>
      </c>
      <c r="X85" s="478">
        <v>0</v>
      </c>
      <c r="Y85" s="394">
        <f t="shared" si="151"/>
        <v>0</v>
      </c>
      <c r="Z85" s="394">
        <f t="shared" si="152"/>
        <v>0</v>
      </c>
      <c r="AA85" s="394">
        <f t="shared" si="153"/>
        <v>0</v>
      </c>
      <c r="AB85" s="394">
        <f t="shared" si="154"/>
        <v>0</v>
      </c>
    </row>
    <row r="86" spans="2:28">
      <c r="B86" s="477">
        <v>9</v>
      </c>
      <c r="C86" s="482" t="s">
        <v>893</v>
      </c>
      <c r="D86" s="401">
        <v>0.03</v>
      </c>
      <c r="E86" s="394">
        <f t="shared" si="135"/>
        <v>8.076923076923077E-3</v>
      </c>
      <c r="F86" s="394">
        <f t="shared" si="136"/>
        <v>2.6923076923076922E-3</v>
      </c>
      <c r="G86" s="394">
        <f t="shared" si="137"/>
        <v>6.41025641025641E-3</v>
      </c>
      <c r="H86" s="394">
        <f t="shared" si="138"/>
        <v>1.282051282051282E-2</v>
      </c>
      <c r="I86" s="401">
        <v>0.15</v>
      </c>
      <c r="J86" s="394">
        <f t="shared" si="139"/>
        <v>4.0384615384615387E-2</v>
      </c>
      <c r="K86" s="394">
        <f t="shared" si="140"/>
        <v>1.3461538461538462E-2</v>
      </c>
      <c r="L86" s="394">
        <f t="shared" si="141"/>
        <v>3.2051282051282048E-2</v>
      </c>
      <c r="M86" s="394">
        <f t="shared" si="142"/>
        <v>6.4102564102564097E-2</v>
      </c>
      <c r="N86" s="401">
        <v>0.06</v>
      </c>
      <c r="O86" s="394">
        <f t="shared" si="143"/>
        <v>1.6153846153846154E-2</v>
      </c>
      <c r="P86" s="394">
        <f t="shared" si="144"/>
        <v>5.3846153846153844E-3</v>
      </c>
      <c r="Q86" s="394">
        <f t="shared" si="145"/>
        <v>1.282051282051282E-2</v>
      </c>
      <c r="R86" s="394">
        <f t="shared" si="146"/>
        <v>2.564102564102564E-2</v>
      </c>
      <c r="S86" s="401">
        <v>0.06</v>
      </c>
      <c r="T86" s="394">
        <f t="shared" si="147"/>
        <v>1.6153846153846154E-2</v>
      </c>
      <c r="U86" s="394">
        <f t="shared" si="148"/>
        <v>5.3846153846153844E-3</v>
      </c>
      <c r="V86" s="394">
        <f t="shared" si="149"/>
        <v>1.282051282051282E-2</v>
      </c>
      <c r="W86" s="394">
        <f t="shared" si="150"/>
        <v>2.564102564102564E-2</v>
      </c>
      <c r="X86" s="478">
        <v>0.03</v>
      </c>
      <c r="Y86" s="394">
        <f t="shared" si="151"/>
        <v>8.076923076923077E-3</v>
      </c>
      <c r="Z86" s="394">
        <f t="shared" si="152"/>
        <v>2.6923076923076922E-3</v>
      </c>
      <c r="AA86" s="394">
        <f t="shared" si="153"/>
        <v>6.41025641025641E-3</v>
      </c>
      <c r="AB86" s="394">
        <f t="shared" si="154"/>
        <v>1.282051282051282E-2</v>
      </c>
    </row>
    <row r="87" spans="2:28">
      <c r="B87" s="477">
        <v>10</v>
      </c>
      <c r="C87" s="482" t="s">
        <v>894</v>
      </c>
      <c r="D87" s="401">
        <v>0.21556</v>
      </c>
      <c r="E87" s="394">
        <f t="shared" si="135"/>
        <v>5.8035384615384621E-2</v>
      </c>
      <c r="F87" s="394">
        <f t="shared" si="136"/>
        <v>1.9345128205128206E-2</v>
      </c>
      <c r="G87" s="394">
        <f t="shared" si="137"/>
        <v>4.6059829059829062E-2</v>
      </c>
      <c r="H87" s="394">
        <f t="shared" si="138"/>
        <v>9.2119658119658124E-2</v>
      </c>
      <c r="I87" s="401">
        <v>0.43752000000000002</v>
      </c>
      <c r="J87" s="394">
        <f t="shared" si="139"/>
        <v>0.11779384615384617</v>
      </c>
      <c r="K87" s="394">
        <f t="shared" si="140"/>
        <v>3.9264615384615391E-2</v>
      </c>
      <c r="L87" s="394">
        <f t="shared" si="141"/>
        <v>9.3487179487179495E-2</v>
      </c>
      <c r="M87" s="394">
        <f t="shared" si="142"/>
        <v>0.18697435897435899</v>
      </c>
      <c r="N87" s="401">
        <v>1.1792199999999999</v>
      </c>
      <c r="O87" s="394">
        <f t="shared" si="143"/>
        <v>0.31748230769230767</v>
      </c>
      <c r="P87" s="394">
        <f t="shared" si="144"/>
        <v>0.10582743589743589</v>
      </c>
      <c r="Q87" s="394">
        <f t="shared" si="145"/>
        <v>0.25197008547008543</v>
      </c>
      <c r="R87" s="394">
        <f t="shared" si="146"/>
        <v>0.50394017094017085</v>
      </c>
      <c r="S87" s="401">
        <v>1.032</v>
      </c>
      <c r="T87" s="394">
        <f t="shared" si="147"/>
        <v>0.27784615384615385</v>
      </c>
      <c r="U87" s="394">
        <f t="shared" si="148"/>
        <v>9.2615384615384613E-2</v>
      </c>
      <c r="V87" s="394">
        <f t="shared" si="149"/>
        <v>0.22051282051282053</v>
      </c>
      <c r="W87" s="394">
        <f t="shared" si="150"/>
        <v>0.44102564102564107</v>
      </c>
      <c r="X87" s="478">
        <v>0.13507</v>
      </c>
      <c r="Y87" s="394">
        <f t="shared" si="151"/>
        <v>3.6364999999999995E-2</v>
      </c>
      <c r="Z87" s="394">
        <f t="shared" si="152"/>
        <v>1.2121666666666666E-2</v>
      </c>
      <c r="AA87" s="394">
        <f t="shared" si="153"/>
        <v>2.8861111111111108E-2</v>
      </c>
      <c r="AB87" s="394">
        <f t="shared" si="154"/>
        <v>5.7722222222222216E-2</v>
      </c>
    </row>
    <row r="88" spans="2:28">
      <c r="B88" s="477">
        <v>11</v>
      </c>
      <c r="C88" s="482" t="s">
        <v>895</v>
      </c>
      <c r="D88" s="401">
        <v>2.94</v>
      </c>
      <c r="E88" s="394">
        <f t="shared" si="135"/>
        <v>0.79153846153846152</v>
      </c>
      <c r="F88" s="394">
        <f t="shared" si="136"/>
        <v>0.26384615384615384</v>
      </c>
      <c r="G88" s="394">
        <f t="shared" si="137"/>
        <v>0.62820512820512819</v>
      </c>
      <c r="H88" s="394">
        <f t="shared" si="138"/>
        <v>1.2564102564102564</v>
      </c>
      <c r="I88" s="401">
        <v>4.2356999999999996</v>
      </c>
      <c r="J88" s="394">
        <f t="shared" si="139"/>
        <v>1.1403807692307693</v>
      </c>
      <c r="K88" s="394">
        <f t="shared" si="140"/>
        <v>0.38012692307692308</v>
      </c>
      <c r="L88" s="394">
        <f t="shared" si="141"/>
        <v>0.90506410256410252</v>
      </c>
      <c r="M88" s="394">
        <f t="shared" si="142"/>
        <v>1.810128205128205</v>
      </c>
      <c r="N88" s="401">
        <v>1.04</v>
      </c>
      <c r="O88" s="394">
        <f t="shared" si="143"/>
        <v>0.28000000000000003</v>
      </c>
      <c r="P88" s="394">
        <f t="shared" si="144"/>
        <v>9.3333333333333338E-2</v>
      </c>
      <c r="Q88" s="394">
        <f t="shared" si="145"/>
        <v>0.22222222222222224</v>
      </c>
      <c r="R88" s="394">
        <f t="shared" si="146"/>
        <v>0.44444444444444448</v>
      </c>
      <c r="S88" s="401">
        <v>1.55</v>
      </c>
      <c r="T88" s="394">
        <f t="shared" si="147"/>
        <v>0.41730769230769232</v>
      </c>
      <c r="U88" s="394">
        <f t="shared" si="148"/>
        <v>0.13910256410256411</v>
      </c>
      <c r="V88" s="394">
        <f t="shared" si="149"/>
        <v>0.33119658119658124</v>
      </c>
      <c r="W88" s="394">
        <f t="shared" si="150"/>
        <v>0.66239316239316248</v>
      </c>
      <c r="X88" s="478">
        <v>1.2547999999999999</v>
      </c>
      <c r="Y88" s="394">
        <f t="shared" si="151"/>
        <v>0.33783076923076921</v>
      </c>
      <c r="Z88" s="394">
        <f t="shared" si="152"/>
        <v>0.1126102564102564</v>
      </c>
      <c r="AA88" s="394">
        <f t="shared" si="153"/>
        <v>0.2681196581196581</v>
      </c>
      <c r="AB88" s="394">
        <f t="shared" si="154"/>
        <v>0.5362393162393162</v>
      </c>
    </row>
    <row r="89" spans="2:28">
      <c r="B89" s="477">
        <v>12</v>
      </c>
      <c r="C89" s="482" t="s">
        <v>896</v>
      </c>
      <c r="D89" s="401">
        <v>0.157</v>
      </c>
      <c r="E89" s="394">
        <f t="shared" si="135"/>
        <v>4.2269230769230774E-2</v>
      </c>
      <c r="F89" s="394">
        <f t="shared" si="136"/>
        <v>1.4089743589743591E-2</v>
      </c>
      <c r="G89" s="394">
        <f t="shared" si="137"/>
        <v>3.3547008547008546E-2</v>
      </c>
      <c r="H89" s="394">
        <f t="shared" si="138"/>
        <v>6.7094017094017092E-2</v>
      </c>
      <c r="I89" s="401">
        <v>0.26600000000000001</v>
      </c>
      <c r="J89" s="394">
        <f t="shared" si="139"/>
        <v>7.1615384615384622E-2</v>
      </c>
      <c r="K89" s="394">
        <f t="shared" si="140"/>
        <v>2.3871794871794874E-2</v>
      </c>
      <c r="L89" s="394">
        <f t="shared" si="141"/>
        <v>5.6837606837606844E-2</v>
      </c>
      <c r="M89" s="394">
        <f t="shared" si="142"/>
        <v>0.11367521367521369</v>
      </c>
      <c r="N89" s="401">
        <v>0.41299999999999998</v>
      </c>
      <c r="O89" s="394">
        <f t="shared" si="143"/>
        <v>0.11119230769230769</v>
      </c>
      <c r="P89" s="394">
        <f t="shared" si="144"/>
        <v>3.7064102564102565E-2</v>
      </c>
      <c r="Q89" s="394">
        <f t="shared" si="145"/>
        <v>8.824786324786324E-2</v>
      </c>
      <c r="R89" s="394">
        <f t="shared" si="146"/>
        <v>0.17649572649572648</v>
      </c>
      <c r="S89" s="401">
        <v>0.434</v>
      </c>
      <c r="T89" s="394">
        <f t="shared" si="147"/>
        <v>0.11684615384615384</v>
      </c>
      <c r="U89" s="394">
        <f t="shared" si="148"/>
        <v>3.8948717948717945E-2</v>
      </c>
      <c r="V89" s="394">
        <f t="shared" si="149"/>
        <v>9.2735042735042725E-2</v>
      </c>
      <c r="W89" s="394">
        <f t="shared" si="150"/>
        <v>0.18547008547008545</v>
      </c>
      <c r="X89" s="478">
        <v>0.503</v>
      </c>
      <c r="Y89" s="394">
        <f t="shared" si="151"/>
        <v>0.13542307692307692</v>
      </c>
      <c r="Z89" s="394">
        <f t="shared" si="152"/>
        <v>4.5141025641025637E-2</v>
      </c>
      <c r="AA89" s="394">
        <f t="shared" si="153"/>
        <v>0.10747863247863247</v>
      </c>
      <c r="AB89" s="394">
        <f t="shared" si="154"/>
        <v>0.21495726495726494</v>
      </c>
    </row>
    <row r="90" spans="2:28">
      <c r="B90" s="477">
        <v>13</v>
      </c>
      <c r="C90" s="482" t="s">
        <v>897</v>
      </c>
      <c r="D90" s="401">
        <v>0.53498999999999997</v>
      </c>
      <c r="E90" s="394">
        <f t="shared" si="135"/>
        <v>0.14403576923076922</v>
      </c>
      <c r="F90" s="394">
        <f t="shared" si="136"/>
        <v>4.8011923076923077E-2</v>
      </c>
      <c r="G90" s="394">
        <f t="shared" si="137"/>
        <v>0.11431410256410256</v>
      </c>
      <c r="H90" s="394">
        <f t="shared" si="138"/>
        <v>0.22862820512820511</v>
      </c>
      <c r="I90" s="401">
        <v>0.99</v>
      </c>
      <c r="J90" s="394">
        <f t="shared" si="139"/>
        <v>0.26653846153846156</v>
      </c>
      <c r="K90" s="394">
        <f t="shared" si="140"/>
        <v>8.8846153846153852E-2</v>
      </c>
      <c r="L90" s="394">
        <f t="shared" si="141"/>
        <v>0.21153846153846154</v>
      </c>
      <c r="M90" s="394">
        <f t="shared" si="142"/>
        <v>0.42307692307692307</v>
      </c>
      <c r="N90" s="401">
        <v>1.84101</v>
      </c>
      <c r="O90" s="394">
        <f t="shared" si="143"/>
        <v>0.49565653846153845</v>
      </c>
      <c r="P90" s="394">
        <f t="shared" si="144"/>
        <v>0.16521884615384616</v>
      </c>
      <c r="Q90" s="394">
        <f t="shared" si="145"/>
        <v>0.39337820512820509</v>
      </c>
      <c r="R90" s="394">
        <f t="shared" si="146"/>
        <v>0.78675641025641019</v>
      </c>
      <c r="S90" s="401">
        <v>1.8481399999999999</v>
      </c>
      <c r="T90" s="394">
        <f t="shared" si="147"/>
        <v>0.49757615384615383</v>
      </c>
      <c r="U90" s="394">
        <f t="shared" si="148"/>
        <v>0.16585871794871793</v>
      </c>
      <c r="V90" s="394">
        <f t="shared" si="149"/>
        <v>0.39490170940170938</v>
      </c>
      <c r="W90" s="394">
        <f t="shared" si="150"/>
        <v>0.78980341880341876</v>
      </c>
      <c r="X90" s="478">
        <v>4.3863599999999998</v>
      </c>
      <c r="Y90" s="394">
        <f t="shared" si="151"/>
        <v>1.1809430769230769</v>
      </c>
      <c r="Z90" s="394">
        <f t="shared" si="152"/>
        <v>0.39364769230769231</v>
      </c>
      <c r="AA90" s="394">
        <f t="shared" si="153"/>
        <v>0.93725641025641027</v>
      </c>
      <c r="AB90" s="394">
        <f t="shared" si="154"/>
        <v>1.8745128205128205</v>
      </c>
    </row>
    <row r="91" spans="2:28">
      <c r="B91" s="477">
        <v>14</v>
      </c>
      <c r="C91" s="482" t="s">
        <v>915</v>
      </c>
      <c r="D91" s="401">
        <v>10.14922</v>
      </c>
      <c r="E91" s="394">
        <f t="shared" si="135"/>
        <v>2.7324823076923077</v>
      </c>
      <c r="F91" s="394">
        <f t="shared" si="136"/>
        <v>0.91082743589743587</v>
      </c>
      <c r="G91" s="394">
        <f t="shared" si="137"/>
        <v>2.1686367521367522</v>
      </c>
      <c r="H91" s="394">
        <f t="shared" si="138"/>
        <v>4.3372735042735044</v>
      </c>
      <c r="I91" s="401">
        <v>60.676139999999997</v>
      </c>
      <c r="J91" s="394">
        <f t="shared" si="139"/>
        <v>16.335883846153845</v>
      </c>
      <c r="K91" s="394">
        <f t="shared" si="140"/>
        <v>5.4452946153846149</v>
      </c>
      <c r="L91" s="394">
        <f t="shared" si="141"/>
        <v>12.96498717948718</v>
      </c>
      <c r="M91" s="394">
        <f t="shared" si="142"/>
        <v>25.929974358974359</v>
      </c>
      <c r="N91" s="401">
        <v>0.623</v>
      </c>
      <c r="O91" s="394">
        <f t="shared" si="143"/>
        <v>0.16773076923076924</v>
      </c>
      <c r="P91" s="394">
        <f t="shared" si="144"/>
        <v>5.5910256410256411E-2</v>
      </c>
      <c r="Q91" s="394">
        <f t="shared" si="145"/>
        <v>0.13311965811965812</v>
      </c>
      <c r="R91" s="394">
        <f t="shared" si="146"/>
        <v>0.26623931623931624</v>
      </c>
      <c r="S91" s="401">
        <v>4.6820000000000004</v>
      </c>
      <c r="T91" s="394">
        <f t="shared" si="147"/>
        <v>1.2605384615384616</v>
      </c>
      <c r="U91" s="394">
        <f t="shared" si="148"/>
        <v>0.42017948717948722</v>
      </c>
      <c r="V91" s="394">
        <f t="shared" si="149"/>
        <v>1.0004273504273504</v>
      </c>
      <c r="W91" s="394">
        <f t="shared" si="150"/>
        <v>2.0008547008547009</v>
      </c>
      <c r="X91" s="478">
        <v>4.6041500000000006</v>
      </c>
      <c r="Y91" s="394">
        <f t="shared" si="151"/>
        <v>1.2395788461538464</v>
      </c>
      <c r="Z91" s="394">
        <f t="shared" si="152"/>
        <v>0.41319294871794882</v>
      </c>
      <c r="AA91" s="394">
        <f t="shared" si="153"/>
        <v>0.98379273504273523</v>
      </c>
      <c r="AB91" s="394">
        <f t="shared" si="154"/>
        <v>1.9675854700854705</v>
      </c>
    </row>
    <row r="92" spans="2:28" ht="25.5">
      <c r="B92" s="477">
        <v>15</v>
      </c>
      <c r="C92" s="482" t="s">
        <v>898</v>
      </c>
      <c r="D92" s="401">
        <v>0</v>
      </c>
      <c r="E92" s="394">
        <f t="shared" si="135"/>
        <v>0</v>
      </c>
      <c r="F92" s="394">
        <f t="shared" si="136"/>
        <v>0</v>
      </c>
      <c r="G92" s="394">
        <f t="shared" si="137"/>
        <v>0</v>
      </c>
      <c r="H92" s="394">
        <f t="shared" si="138"/>
        <v>0</v>
      </c>
      <c r="I92" s="401">
        <v>0</v>
      </c>
      <c r="J92" s="394">
        <f t="shared" si="139"/>
        <v>0</v>
      </c>
      <c r="K92" s="394">
        <f t="shared" si="140"/>
        <v>0</v>
      </c>
      <c r="L92" s="394">
        <f t="shared" si="141"/>
        <v>0</v>
      </c>
      <c r="M92" s="394">
        <f t="shared" si="142"/>
        <v>0</v>
      </c>
      <c r="N92" s="401">
        <v>5</v>
      </c>
      <c r="O92" s="394">
        <f t="shared" si="143"/>
        <v>1.3461538461538463</v>
      </c>
      <c r="P92" s="394">
        <f t="shared" si="144"/>
        <v>0.44871794871794879</v>
      </c>
      <c r="Q92" s="394">
        <f t="shared" si="145"/>
        <v>1.0683760683760686</v>
      </c>
      <c r="R92" s="394">
        <f t="shared" si="146"/>
        <v>2.1367521367521372</v>
      </c>
      <c r="S92" s="401">
        <v>0</v>
      </c>
      <c r="T92" s="394">
        <f t="shared" si="147"/>
        <v>0</v>
      </c>
      <c r="U92" s="394">
        <f t="shared" si="148"/>
        <v>0</v>
      </c>
      <c r="V92" s="394">
        <f t="shared" si="149"/>
        <v>0</v>
      </c>
      <c r="W92" s="394">
        <f t="shared" si="150"/>
        <v>0</v>
      </c>
      <c r="X92" s="478">
        <v>0</v>
      </c>
      <c r="Y92" s="394">
        <f t="shared" si="151"/>
        <v>0</v>
      </c>
      <c r="Z92" s="394">
        <f t="shared" si="152"/>
        <v>0</v>
      </c>
      <c r="AA92" s="394">
        <f t="shared" si="153"/>
        <v>0</v>
      </c>
      <c r="AB92" s="394">
        <f t="shared" si="154"/>
        <v>0</v>
      </c>
    </row>
    <row r="93" spans="2:28" ht="15" thickBot="1">
      <c r="B93" s="485">
        <v>16</v>
      </c>
      <c r="C93" s="486" t="s">
        <v>899</v>
      </c>
      <c r="D93" s="487">
        <v>278.38727</v>
      </c>
      <c r="E93" s="394">
        <f t="shared" si="135"/>
        <v>74.950418846153852</v>
      </c>
      <c r="F93" s="394">
        <f t="shared" si="136"/>
        <v>24.983472948717949</v>
      </c>
      <c r="G93" s="394">
        <f t="shared" si="137"/>
        <v>59.484459401709408</v>
      </c>
      <c r="H93" s="394">
        <f t="shared" si="138"/>
        <v>118.96891880341882</v>
      </c>
      <c r="I93" s="487">
        <v>350.76012500000002</v>
      </c>
      <c r="J93" s="394">
        <f t="shared" si="139"/>
        <v>94.43541826923078</v>
      </c>
      <c r="K93" s="394">
        <f t="shared" si="140"/>
        <v>31.478472756410259</v>
      </c>
      <c r="L93" s="394">
        <f t="shared" si="141"/>
        <v>74.948744658119665</v>
      </c>
      <c r="M93" s="394">
        <f t="shared" si="142"/>
        <v>149.89748931623933</v>
      </c>
      <c r="N93" s="487">
        <v>408.75725999999997</v>
      </c>
      <c r="O93" s="394">
        <f t="shared" si="143"/>
        <v>110.05003153846154</v>
      </c>
      <c r="P93" s="394">
        <f t="shared" si="144"/>
        <v>36.683343846153846</v>
      </c>
      <c r="Q93" s="394">
        <f t="shared" si="145"/>
        <v>87.341294871794872</v>
      </c>
      <c r="R93" s="394">
        <f t="shared" si="146"/>
        <v>174.68258974358974</v>
      </c>
      <c r="S93" s="487">
        <v>402.33837</v>
      </c>
      <c r="T93" s="394">
        <f t="shared" si="147"/>
        <v>108.32186884615385</v>
      </c>
      <c r="U93" s="394">
        <f t="shared" si="148"/>
        <v>36.107289615384616</v>
      </c>
      <c r="V93" s="394">
        <f t="shared" si="149"/>
        <v>85.969737179487183</v>
      </c>
      <c r="W93" s="394">
        <f t="shared" si="150"/>
        <v>171.93947435897437</v>
      </c>
      <c r="X93" s="488">
        <v>454.86646999999999</v>
      </c>
      <c r="Y93" s="394">
        <f t="shared" si="151"/>
        <v>122.46404961538461</v>
      </c>
      <c r="Z93" s="394">
        <f t="shared" si="152"/>
        <v>40.821349871794872</v>
      </c>
      <c r="AA93" s="394">
        <f t="shared" si="153"/>
        <v>97.193690170940158</v>
      </c>
      <c r="AB93" s="394">
        <f t="shared" si="154"/>
        <v>194.38738034188032</v>
      </c>
    </row>
    <row r="94" spans="2:28" ht="15" thickBot="1">
      <c r="B94" s="489"/>
      <c r="C94" s="490" t="s">
        <v>900</v>
      </c>
      <c r="D94" s="491">
        <f>SUM(D78:D93)</f>
        <v>421.77392000000003</v>
      </c>
      <c r="E94" s="491">
        <f t="shared" ref="E94:H94" si="155">SUM(E78:E93)</f>
        <v>113.55451692307692</v>
      </c>
      <c r="F94" s="491">
        <f t="shared" si="155"/>
        <v>37.851505641025639</v>
      </c>
      <c r="G94" s="491">
        <f t="shared" si="155"/>
        <v>90.122632478632482</v>
      </c>
      <c r="H94" s="491">
        <f t="shared" si="155"/>
        <v>180.24526495726496</v>
      </c>
      <c r="I94" s="491">
        <f>SUM(I78:I93)</f>
        <v>526.69825500000002</v>
      </c>
      <c r="J94" s="491">
        <f t="shared" ref="J94" si="156">SUM(J78:J93)</f>
        <v>141.80337634615387</v>
      </c>
      <c r="K94" s="491">
        <f t="shared" ref="K94" si="157">SUM(K78:K93)</f>
        <v>47.267792115384616</v>
      </c>
      <c r="L94" s="491">
        <f t="shared" ref="L94" si="158">SUM(L78:L93)</f>
        <v>112.54236217948718</v>
      </c>
      <c r="M94" s="491">
        <f t="shared" ref="M94" si="159">SUM(M78:M93)</f>
        <v>225.08472435897437</v>
      </c>
      <c r="N94" s="491">
        <f t="shared" ref="N94:X94" si="160">SUM(N78:N93)</f>
        <v>567.48541999999998</v>
      </c>
      <c r="O94" s="491">
        <f t="shared" ref="O94" si="161">SUM(O78:O93)</f>
        <v>152.78453615384615</v>
      </c>
      <c r="P94" s="491">
        <f t="shared" ref="P94" si="162">SUM(P78:P93)</f>
        <v>50.928178717948718</v>
      </c>
      <c r="Q94" s="491">
        <f t="shared" ref="Q94" si="163">SUM(Q78:Q93)</f>
        <v>121.25756837606838</v>
      </c>
      <c r="R94" s="491">
        <f t="shared" ref="R94" si="164">SUM(R78:R93)</f>
        <v>242.51513675213675</v>
      </c>
      <c r="S94" s="491">
        <f t="shared" si="160"/>
        <v>556.37878999999998</v>
      </c>
      <c r="T94" s="491">
        <f t="shared" ref="T94" si="165">SUM(T78:T93)</f>
        <v>149.79428961538463</v>
      </c>
      <c r="U94" s="491">
        <f t="shared" ref="U94" si="166">SUM(U78:U93)</f>
        <v>49.931429871794876</v>
      </c>
      <c r="V94" s="491">
        <f t="shared" ref="V94" si="167">SUM(V78:V93)</f>
        <v>118.88435683760684</v>
      </c>
      <c r="W94" s="491">
        <f t="shared" ref="W94" si="168">SUM(W78:W93)</f>
        <v>237.76871367521369</v>
      </c>
      <c r="X94" s="492">
        <f t="shared" si="160"/>
        <v>618.52545999999995</v>
      </c>
      <c r="Y94" s="491">
        <f t="shared" ref="Y94" si="169">SUM(Y78:Y93)</f>
        <v>166.52608538461539</v>
      </c>
      <c r="Z94" s="491">
        <f t="shared" ref="Z94" si="170">SUM(Z78:Z93)</f>
        <v>55.508695128205133</v>
      </c>
      <c r="AA94" s="491">
        <f t="shared" ref="AA94" si="171">SUM(AA78:AA93)</f>
        <v>132.16355982905981</v>
      </c>
      <c r="AB94" s="491">
        <f t="shared" ref="AB94" si="172">SUM(AB78:AB93)</f>
        <v>264.32711965811961</v>
      </c>
    </row>
    <row r="96" spans="2:28" ht="15" thickBot="1"/>
    <row r="97" spans="2:28">
      <c r="B97" s="387"/>
      <c r="C97" s="388"/>
      <c r="D97" s="388"/>
      <c r="E97" s="388"/>
      <c r="F97" s="388"/>
      <c r="G97" s="388"/>
      <c r="H97" s="388"/>
      <c r="I97" s="388"/>
      <c r="J97" s="388"/>
      <c r="K97" s="388"/>
      <c r="L97" s="388"/>
      <c r="M97" s="388"/>
      <c r="N97" s="388"/>
      <c r="O97" s="388"/>
      <c r="P97" s="388"/>
      <c r="Q97" s="388"/>
      <c r="R97" s="388"/>
      <c r="S97" s="388"/>
      <c r="T97" s="388"/>
      <c r="U97" s="388"/>
      <c r="V97" s="388"/>
      <c r="W97" s="388"/>
      <c r="X97" s="452"/>
      <c r="Y97" s="388"/>
      <c r="Z97" s="388"/>
      <c r="AA97" s="388"/>
      <c r="AB97" s="453" t="s">
        <v>901</v>
      </c>
    </row>
    <row r="98" spans="2:28" ht="15">
      <c r="B98" s="397" t="s">
        <v>902</v>
      </c>
      <c r="C98" s="398"/>
      <c r="D98" s="389"/>
      <c r="E98" s="389"/>
      <c r="F98" s="389"/>
      <c r="G98" s="389"/>
      <c r="H98" s="389"/>
      <c r="I98" s="389"/>
      <c r="J98" s="389"/>
      <c r="K98" s="389"/>
      <c r="L98" s="389"/>
      <c r="M98" s="389"/>
      <c r="N98" s="389"/>
      <c r="O98" s="389"/>
      <c r="P98" s="389"/>
      <c r="Q98" s="389"/>
      <c r="R98" s="389"/>
      <c r="S98" s="389"/>
      <c r="T98" s="389"/>
      <c r="U98" s="389"/>
      <c r="V98" s="389"/>
      <c r="W98" s="389"/>
      <c r="X98" s="389"/>
      <c r="Y98" s="389"/>
      <c r="Z98" s="389"/>
      <c r="AA98" s="389"/>
      <c r="AB98" s="390"/>
    </row>
    <row r="99" spans="2:28">
      <c r="B99" s="391" t="s">
        <v>125</v>
      </c>
      <c r="C99" s="398"/>
      <c r="D99" s="392"/>
      <c r="E99" s="392"/>
      <c r="F99" s="392"/>
      <c r="G99" s="392"/>
      <c r="H99" s="392"/>
      <c r="I99" s="392"/>
      <c r="J99" s="392"/>
      <c r="K99" s="392"/>
      <c r="L99" s="392"/>
      <c r="M99" s="392"/>
      <c r="N99" s="392"/>
      <c r="O99" s="392"/>
      <c r="P99" s="392"/>
      <c r="Q99" s="392"/>
      <c r="R99" s="392"/>
      <c r="S99" s="392"/>
      <c r="T99" s="392"/>
      <c r="U99" s="392"/>
      <c r="V99" s="392"/>
      <c r="W99" s="392"/>
      <c r="X99" s="392"/>
      <c r="Y99" s="392"/>
      <c r="Z99" s="392"/>
      <c r="AA99" s="392"/>
      <c r="AB99" s="393"/>
    </row>
    <row r="100" spans="2:28">
      <c r="B100" s="455"/>
      <c r="C100" s="1104" t="s">
        <v>875</v>
      </c>
      <c r="D100" s="1104"/>
      <c r="E100" s="1104"/>
      <c r="F100" s="1104"/>
      <c r="G100" s="1104"/>
      <c r="H100" s="1104"/>
      <c r="I100" s="1104"/>
      <c r="J100" s="1104"/>
      <c r="K100" s="1104"/>
      <c r="L100" s="1104"/>
      <c r="M100" s="1104"/>
      <c r="N100" s="1104"/>
      <c r="O100" s="1104"/>
      <c r="P100" s="1104"/>
      <c r="Q100" s="1104"/>
      <c r="R100" s="1104"/>
      <c r="S100" s="1104"/>
      <c r="T100" s="1104"/>
      <c r="U100" s="1104"/>
      <c r="V100" s="1104"/>
      <c r="W100" s="1104"/>
      <c r="X100" s="1104"/>
      <c r="Y100" s="35"/>
      <c r="Z100" s="35"/>
      <c r="AA100" s="35"/>
      <c r="AB100" s="36"/>
    </row>
    <row r="101" spans="2:28" ht="14.25" customHeight="1">
      <c r="B101" s="455"/>
      <c r="C101" s="450" t="s">
        <v>171</v>
      </c>
      <c r="D101" s="209" t="str">
        <f>D$7</f>
        <v>Mejia Thermal Power station</v>
      </c>
      <c r="E101" s="209"/>
      <c r="F101" s="209"/>
      <c r="G101" s="209"/>
      <c r="H101" s="209"/>
      <c r="I101" s="450"/>
      <c r="J101" s="209"/>
      <c r="K101" s="209"/>
      <c r="L101" s="209"/>
      <c r="M101" s="209"/>
      <c r="N101" s="450"/>
      <c r="O101" s="209"/>
      <c r="P101" s="209"/>
      <c r="Q101" s="209"/>
      <c r="R101" s="209"/>
      <c r="S101" s="450"/>
      <c r="T101" s="209"/>
      <c r="U101" s="209"/>
      <c r="V101" s="209"/>
      <c r="W101" s="209"/>
      <c r="X101" s="450"/>
      <c r="Y101" s="209"/>
      <c r="Z101" s="209"/>
      <c r="AA101" s="209"/>
      <c r="AB101" s="516"/>
    </row>
    <row r="102" spans="2:28" ht="15" thickBot="1">
      <c r="B102" s="456"/>
      <c r="C102" s="451"/>
      <c r="D102" s="1098" t="str">
        <f>D$8</f>
        <v>MTPS</v>
      </c>
      <c r="E102" s="1098"/>
      <c r="F102" s="1098"/>
      <c r="G102" s="1098"/>
      <c r="H102" s="1098"/>
      <c r="I102" s="1098"/>
      <c r="J102" s="451"/>
      <c r="K102" s="451"/>
      <c r="L102" s="451"/>
      <c r="M102" s="451"/>
      <c r="N102" s="451"/>
      <c r="O102" s="451"/>
      <c r="P102" s="451"/>
      <c r="Q102" s="451"/>
      <c r="R102" s="451"/>
      <c r="S102" s="399" t="s">
        <v>127</v>
      </c>
      <c r="T102" s="451"/>
      <c r="U102" s="451"/>
      <c r="V102" s="451"/>
      <c r="W102" s="451"/>
      <c r="X102" s="518"/>
      <c r="Y102" s="451"/>
      <c r="Z102" s="451"/>
      <c r="AA102" s="451"/>
      <c r="AB102" s="517"/>
    </row>
    <row r="103" spans="2:28" ht="29.25" thickBot="1">
      <c r="B103" s="472" t="s">
        <v>87</v>
      </c>
      <c r="C103" s="519" t="s">
        <v>128</v>
      </c>
      <c r="D103" s="1105" t="s">
        <v>3</v>
      </c>
      <c r="E103" s="1106"/>
      <c r="F103" s="1106"/>
      <c r="G103" s="1106"/>
      <c r="H103" s="1107"/>
      <c r="I103" s="1105" t="s">
        <v>4</v>
      </c>
      <c r="J103" s="1106"/>
      <c r="K103" s="1106"/>
      <c r="L103" s="1106"/>
      <c r="M103" s="1107"/>
      <c r="N103" s="1106" t="s">
        <v>5</v>
      </c>
      <c r="O103" s="1106"/>
      <c r="P103" s="1106"/>
      <c r="Q103" s="1106"/>
      <c r="R103" s="1109"/>
      <c r="S103" s="1108" t="s">
        <v>6</v>
      </c>
      <c r="T103" s="1106"/>
      <c r="U103" s="1106"/>
      <c r="V103" s="1106"/>
      <c r="W103" s="1107"/>
      <c r="X103" s="1105" t="s">
        <v>0</v>
      </c>
      <c r="Y103" s="1106"/>
      <c r="Z103" s="1106"/>
      <c r="AA103" s="1106"/>
      <c r="AB103" s="1107"/>
    </row>
    <row r="104" spans="2:28" ht="43.5" thickBot="1">
      <c r="B104" s="511"/>
      <c r="C104" s="512" t="s">
        <v>2</v>
      </c>
      <c r="D104" s="512" t="s">
        <v>1093</v>
      </c>
      <c r="E104" s="512" t="s">
        <v>1088</v>
      </c>
      <c r="F104" s="512" t="s">
        <v>1089</v>
      </c>
      <c r="G104" s="512" t="s">
        <v>1090</v>
      </c>
      <c r="H104" s="512" t="s">
        <v>1091</v>
      </c>
      <c r="I104" s="512" t="s">
        <v>1093</v>
      </c>
      <c r="J104" s="512" t="s">
        <v>1088</v>
      </c>
      <c r="K104" s="512" t="s">
        <v>1089</v>
      </c>
      <c r="L104" s="512" t="s">
        <v>1090</v>
      </c>
      <c r="M104" s="512" t="s">
        <v>1091</v>
      </c>
      <c r="N104" s="512" t="s">
        <v>1093</v>
      </c>
      <c r="O104" s="512" t="s">
        <v>1088</v>
      </c>
      <c r="P104" s="512" t="s">
        <v>1089</v>
      </c>
      <c r="Q104" s="512" t="s">
        <v>1090</v>
      </c>
      <c r="R104" s="512" t="s">
        <v>1091</v>
      </c>
      <c r="S104" s="512" t="s">
        <v>1093</v>
      </c>
      <c r="T104" s="512" t="s">
        <v>1088</v>
      </c>
      <c r="U104" s="512" t="s">
        <v>1089</v>
      </c>
      <c r="V104" s="512" t="s">
        <v>1090</v>
      </c>
      <c r="W104" s="512" t="s">
        <v>1091</v>
      </c>
      <c r="X104" s="512" t="s">
        <v>1093</v>
      </c>
      <c r="Y104" s="512" t="s">
        <v>1088</v>
      </c>
      <c r="Z104" s="512" t="s">
        <v>1089</v>
      </c>
      <c r="AA104" s="512" t="s">
        <v>1090</v>
      </c>
      <c r="AB104" s="512" t="s">
        <v>1091</v>
      </c>
    </row>
    <row r="105" spans="2:28">
      <c r="B105" s="506"/>
      <c r="C105" s="507" t="s">
        <v>1092</v>
      </c>
      <c r="D105" s="506">
        <v>2340</v>
      </c>
      <c r="E105" s="506">
        <v>630</v>
      </c>
      <c r="F105" s="506">
        <v>210</v>
      </c>
      <c r="G105" s="506">
        <v>500</v>
      </c>
      <c r="H105" s="506">
        <v>1000</v>
      </c>
      <c r="I105" s="506">
        <v>2340</v>
      </c>
      <c r="J105" s="506">
        <v>630</v>
      </c>
      <c r="K105" s="506">
        <v>210</v>
      </c>
      <c r="L105" s="506">
        <v>500</v>
      </c>
      <c r="M105" s="506">
        <v>1000</v>
      </c>
      <c r="N105" s="506">
        <v>2340</v>
      </c>
      <c r="O105" s="506">
        <v>630</v>
      </c>
      <c r="P105" s="506">
        <v>210</v>
      </c>
      <c r="Q105" s="506">
        <v>500</v>
      </c>
      <c r="R105" s="506">
        <v>1000</v>
      </c>
      <c r="S105" s="506">
        <v>2340</v>
      </c>
      <c r="T105" s="506">
        <v>630</v>
      </c>
      <c r="U105" s="506">
        <v>210</v>
      </c>
      <c r="V105" s="506">
        <v>500</v>
      </c>
      <c r="W105" s="506">
        <v>1000</v>
      </c>
      <c r="X105" s="506">
        <v>2340</v>
      </c>
      <c r="Y105" s="506">
        <v>630</v>
      </c>
      <c r="Z105" s="506">
        <v>210</v>
      </c>
      <c r="AA105" s="506">
        <v>500</v>
      </c>
      <c r="AB105" s="506">
        <v>1000</v>
      </c>
    </row>
    <row r="106" spans="2:28" ht="24.75">
      <c r="B106" s="470">
        <v>1</v>
      </c>
      <c r="C106" s="483" t="s">
        <v>903</v>
      </c>
      <c r="D106" s="471">
        <v>52.803458400000011</v>
      </c>
      <c r="E106" s="394">
        <f t="shared" ref="E106:E110" si="173">D106/$D$11*$E$11</f>
        <v>14.216315723076926</v>
      </c>
      <c r="F106" s="394">
        <f t="shared" ref="F106:F110" si="174">D106/$D$11*$F$11</f>
        <v>4.7387719076923087</v>
      </c>
      <c r="G106" s="394">
        <f t="shared" ref="G106:G110" si="175">D106/$D$11*$G$11</f>
        <v>11.282790256410259</v>
      </c>
      <c r="H106" s="394">
        <f t="shared" ref="H106:H110" si="176">D106/$D$11*$H$11</f>
        <v>22.565580512820517</v>
      </c>
      <c r="I106" s="471">
        <v>61.384775000000005</v>
      </c>
      <c r="J106" s="394">
        <f t="shared" ref="J106:J110" si="177">I106/$D$11*$E$11</f>
        <v>16.526670192307694</v>
      </c>
      <c r="K106" s="394">
        <f t="shared" ref="K106:K110" si="178">I106/$D$11*$F$11</f>
        <v>5.5088900641025642</v>
      </c>
      <c r="L106" s="394">
        <f t="shared" ref="L106:L110" si="179">I106/$D$11*$G$11</f>
        <v>13.116404914529916</v>
      </c>
      <c r="M106" s="394">
        <f t="shared" ref="M106:M110" si="180">I106/$D$11*$H$11</f>
        <v>26.232809829059832</v>
      </c>
      <c r="N106" s="471">
        <v>59.198075499999973</v>
      </c>
      <c r="O106" s="394">
        <f t="shared" ref="O106:O110" si="181">N106/$D$11*$E$11</f>
        <v>15.937943403846148</v>
      </c>
      <c r="P106" s="394">
        <f t="shared" ref="P106:P110" si="182">N106/$D$11*$F$11</f>
        <v>5.3126478012820488</v>
      </c>
      <c r="Q106" s="394">
        <f t="shared" ref="Q106:Q110" si="183">N106/$D$11*$G$11</f>
        <v>12.649161431623927</v>
      </c>
      <c r="R106" s="394">
        <f t="shared" ref="R106:R110" si="184">N106/$D$11*$H$11</f>
        <v>25.298322863247854</v>
      </c>
      <c r="S106" s="471">
        <v>43.529876999999999</v>
      </c>
      <c r="T106" s="394">
        <f t="shared" ref="T106:T110" si="185">S106/$D$11*$E$11</f>
        <v>11.719582269230768</v>
      </c>
      <c r="U106" s="394">
        <f t="shared" ref="U106:U110" si="186">S106/$D$11*$F$11</f>
        <v>3.9065274230769229</v>
      </c>
      <c r="V106" s="394">
        <f t="shared" ref="V106:V110" si="187">S106/$D$11*$G$11</f>
        <v>9.3012557692307691</v>
      </c>
      <c r="W106" s="394">
        <f t="shared" ref="W106:W110" si="188">S106/$D$11*$H$11</f>
        <v>18.602511538461538</v>
      </c>
      <c r="X106" s="471">
        <v>41.834122500000007</v>
      </c>
      <c r="Y106" s="394">
        <f t="shared" ref="Y106:Y110" si="189">X106/$D$11*$E$11</f>
        <v>11.263032980769232</v>
      </c>
      <c r="Z106" s="394">
        <f t="shared" ref="Z106:Z110" si="190">X106/$D$11*$F$11</f>
        <v>3.7543443269230776</v>
      </c>
      <c r="AA106" s="394">
        <f t="shared" ref="AA106:AA110" si="191">X106/$D$11*$G$11</f>
        <v>8.9389150641025665</v>
      </c>
      <c r="AB106" s="394">
        <f t="shared" ref="AB106:AB110" si="192">X106/$D$11*$H$11</f>
        <v>17.877830128205133</v>
      </c>
    </row>
    <row r="107" spans="2:28" ht="24.75">
      <c r="B107" s="400">
        <v>2</v>
      </c>
      <c r="C107" s="479" t="s">
        <v>904</v>
      </c>
      <c r="D107" s="401">
        <v>44.727629999999998</v>
      </c>
      <c r="E107" s="394">
        <f t="shared" si="173"/>
        <v>12.042054230769232</v>
      </c>
      <c r="F107" s="394">
        <f t="shared" si="174"/>
        <v>4.0140180769230769</v>
      </c>
      <c r="G107" s="394">
        <f t="shared" si="175"/>
        <v>9.5571858974358967</v>
      </c>
      <c r="H107" s="394">
        <f t="shared" si="176"/>
        <v>19.114371794871793</v>
      </c>
      <c r="I107" s="401">
        <v>15.5685</v>
      </c>
      <c r="J107" s="394">
        <f t="shared" si="177"/>
        <v>4.1915192307692308</v>
      </c>
      <c r="K107" s="394">
        <f t="shared" si="178"/>
        <v>1.397173076923077</v>
      </c>
      <c r="L107" s="394">
        <f t="shared" si="179"/>
        <v>3.3266025641025641</v>
      </c>
      <c r="M107" s="394">
        <f t="shared" si="180"/>
        <v>6.6532051282051281</v>
      </c>
      <c r="N107" s="401">
        <v>133.92738</v>
      </c>
      <c r="O107" s="394">
        <f t="shared" si="181"/>
        <v>36.057371538461538</v>
      </c>
      <c r="P107" s="394">
        <f t="shared" si="182"/>
        <v>12.019123846153846</v>
      </c>
      <c r="Q107" s="394">
        <f t="shared" si="183"/>
        <v>28.616961538461538</v>
      </c>
      <c r="R107" s="394">
        <f t="shared" si="184"/>
        <v>57.233923076923077</v>
      </c>
      <c r="S107" s="401">
        <v>49.72383</v>
      </c>
      <c r="T107" s="394">
        <f t="shared" si="185"/>
        <v>13.387185000000001</v>
      </c>
      <c r="U107" s="394">
        <f t="shared" si="186"/>
        <v>4.4623949999999999</v>
      </c>
      <c r="V107" s="394">
        <f t="shared" si="187"/>
        <v>10.624750000000001</v>
      </c>
      <c r="W107" s="394">
        <f t="shared" si="188"/>
        <v>21.249500000000001</v>
      </c>
      <c r="X107" s="401">
        <v>95.225219999999993</v>
      </c>
      <c r="Y107" s="394">
        <f t="shared" si="189"/>
        <v>25.637559230769227</v>
      </c>
      <c r="Z107" s="394">
        <f t="shared" si="190"/>
        <v>8.5458530769230752</v>
      </c>
      <c r="AA107" s="394">
        <f t="shared" si="191"/>
        <v>20.347269230769228</v>
      </c>
      <c r="AB107" s="394">
        <f t="shared" si="192"/>
        <v>40.694538461538457</v>
      </c>
    </row>
    <row r="108" spans="2:28">
      <c r="B108" s="400">
        <v>3</v>
      </c>
      <c r="C108" s="479" t="s">
        <v>905</v>
      </c>
      <c r="D108" s="401">
        <v>82.217160000000007</v>
      </c>
      <c r="E108" s="394">
        <f t="shared" si="173"/>
        <v>22.135389230769231</v>
      </c>
      <c r="F108" s="394">
        <f t="shared" si="174"/>
        <v>7.3784630769230768</v>
      </c>
      <c r="G108" s="394">
        <f t="shared" si="175"/>
        <v>17.56776923076923</v>
      </c>
      <c r="H108" s="394">
        <f t="shared" si="176"/>
        <v>35.135538461538459</v>
      </c>
      <c r="I108" s="401">
        <v>248.34510550000002</v>
      </c>
      <c r="J108" s="394">
        <f t="shared" si="177"/>
        <v>66.862143788461552</v>
      </c>
      <c r="K108" s="394">
        <f t="shared" si="178"/>
        <v>22.287381262820517</v>
      </c>
      <c r="L108" s="394">
        <f t="shared" si="179"/>
        <v>53.06519348290599</v>
      </c>
      <c r="M108" s="394">
        <f t="shared" si="180"/>
        <v>106.13038696581198</v>
      </c>
      <c r="N108" s="401">
        <v>48.798808800000003</v>
      </c>
      <c r="O108" s="394">
        <f t="shared" si="181"/>
        <v>13.138140830769233</v>
      </c>
      <c r="P108" s="394">
        <f t="shared" si="182"/>
        <v>4.3793802769230776</v>
      </c>
      <c r="Q108" s="394">
        <f t="shared" si="183"/>
        <v>10.427095897435899</v>
      </c>
      <c r="R108" s="394">
        <f t="shared" si="184"/>
        <v>20.854191794871799</v>
      </c>
      <c r="S108" s="401">
        <v>251.30979739999998</v>
      </c>
      <c r="T108" s="394">
        <f t="shared" si="185"/>
        <v>67.660330069230767</v>
      </c>
      <c r="U108" s="394">
        <f t="shared" si="186"/>
        <v>22.553443356410252</v>
      </c>
      <c r="V108" s="394">
        <f t="shared" si="187"/>
        <v>53.69867465811965</v>
      </c>
      <c r="W108" s="394">
        <f t="shared" si="188"/>
        <v>107.3973493162393</v>
      </c>
      <c r="X108" s="401">
        <v>149.51222000000001</v>
      </c>
      <c r="Y108" s="394">
        <f t="shared" si="189"/>
        <v>40.253290000000007</v>
      </c>
      <c r="Z108" s="394">
        <f t="shared" si="190"/>
        <v>13.417763333333337</v>
      </c>
      <c r="AA108" s="394">
        <f t="shared" si="191"/>
        <v>31.947055555555561</v>
      </c>
      <c r="AB108" s="394">
        <f t="shared" si="192"/>
        <v>63.894111111111123</v>
      </c>
    </row>
    <row r="109" spans="2:28" ht="24.75">
      <c r="B109" s="400">
        <v>4</v>
      </c>
      <c r="C109" s="479" t="s">
        <v>906</v>
      </c>
      <c r="D109" s="401">
        <v>8.9889999999999998E-2</v>
      </c>
      <c r="E109" s="394">
        <f t="shared" si="173"/>
        <v>2.4201153846153848E-2</v>
      </c>
      <c r="F109" s="394">
        <f t="shared" si="174"/>
        <v>8.0670512820512821E-3</v>
      </c>
      <c r="G109" s="394">
        <f t="shared" si="175"/>
        <v>1.9207264957264956E-2</v>
      </c>
      <c r="H109" s="394">
        <f t="shared" si="176"/>
        <v>3.8414529914529913E-2</v>
      </c>
      <c r="I109" s="401">
        <v>0.2871049</v>
      </c>
      <c r="J109" s="394">
        <f t="shared" si="177"/>
        <v>7.7297473076923071E-2</v>
      </c>
      <c r="K109" s="394">
        <f t="shared" si="178"/>
        <v>2.5765824358974357E-2</v>
      </c>
      <c r="L109" s="394">
        <f t="shared" si="179"/>
        <v>6.1347200854700856E-2</v>
      </c>
      <c r="M109" s="394">
        <f t="shared" si="180"/>
        <v>0.12269440170940171</v>
      </c>
      <c r="N109" s="401">
        <v>1.5337099999999999</v>
      </c>
      <c r="O109" s="394">
        <f t="shared" si="181"/>
        <v>0.41292192307692305</v>
      </c>
      <c r="P109" s="394">
        <f t="shared" si="182"/>
        <v>0.137640641025641</v>
      </c>
      <c r="Q109" s="394">
        <f t="shared" si="183"/>
        <v>0.32771581196581195</v>
      </c>
      <c r="R109" s="394">
        <f t="shared" si="184"/>
        <v>0.65543162393162391</v>
      </c>
      <c r="S109" s="401">
        <v>0.98036000000000001</v>
      </c>
      <c r="T109" s="394">
        <f t="shared" si="185"/>
        <v>0.26394307692307695</v>
      </c>
      <c r="U109" s="394">
        <f t="shared" si="186"/>
        <v>8.798102564102564E-2</v>
      </c>
      <c r="V109" s="394">
        <f t="shared" si="187"/>
        <v>0.20947863247863249</v>
      </c>
      <c r="W109" s="394">
        <f t="shared" si="188"/>
        <v>0.41895726495726499</v>
      </c>
      <c r="X109" s="401">
        <v>2.18892</v>
      </c>
      <c r="Y109" s="394">
        <f t="shared" si="189"/>
        <v>0.58932461538461534</v>
      </c>
      <c r="Z109" s="394">
        <f t="shared" si="190"/>
        <v>0.19644153846153845</v>
      </c>
      <c r="AA109" s="394">
        <f t="shared" si="191"/>
        <v>0.46771794871794869</v>
      </c>
      <c r="AB109" s="394">
        <f t="shared" si="192"/>
        <v>0.93543589743589739</v>
      </c>
    </row>
    <row r="110" spans="2:28" ht="25.5" thickBot="1">
      <c r="B110" s="493">
        <v>5</v>
      </c>
      <c r="C110" s="494" t="s">
        <v>907</v>
      </c>
      <c r="D110" s="487">
        <v>352.00984890000001</v>
      </c>
      <c r="E110" s="394">
        <f t="shared" si="173"/>
        <v>94.771882396153856</v>
      </c>
      <c r="F110" s="394">
        <f t="shared" si="174"/>
        <v>31.590627465384618</v>
      </c>
      <c r="G110" s="394">
        <f t="shared" si="175"/>
        <v>75.215779679487184</v>
      </c>
      <c r="H110" s="394">
        <f t="shared" si="176"/>
        <v>150.43155935897437</v>
      </c>
      <c r="I110" s="487">
        <v>0</v>
      </c>
      <c r="J110" s="394">
        <f t="shared" si="177"/>
        <v>0</v>
      </c>
      <c r="K110" s="394">
        <f t="shared" si="178"/>
        <v>0</v>
      </c>
      <c r="L110" s="394">
        <f t="shared" si="179"/>
        <v>0</v>
      </c>
      <c r="M110" s="394">
        <f t="shared" si="180"/>
        <v>0</v>
      </c>
      <c r="N110" s="487">
        <v>0</v>
      </c>
      <c r="O110" s="394">
        <f t="shared" si="181"/>
        <v>0</v>
      </c>
      <c r="P110" s="394">
        <f t="shared" si="182"/>
        <v>0</v>
      </c>
      <c r="Q110" s="394">
        <f t="shared" si="183"/>
        <v>0</v>
      </c>
      <c r="R110" s="394">
        <f t="shared" si="184"/>
        <v>0</v>
      </c>
      <c r="S110" s="487">
        <v>0</v>
      </c>
      <c r="T110" s="394">
        <f t="shared" si="185"/>
        <v>0</v>
      </c>
      <c r="U110" s="394">
        <f t="shared" si="186"/>
        <v>0</v>
      </c>
      <c r="V110" s="394">
        <f t="shared" si="187"/>
        <v>0</v>
      </c>
      <c r="W110" s="394">
        <f t="shared" si="188"/>
        <v>0</v>
      </c>
      <c r="X110" s="487">
        <v>0</v>
      </c>
      <c r="Y110" s="394">
        <f t="shared" si="189"/>
        <v>0</v>
      </c>
      <c r="Z110" s="394">
        <f t="shared" si="190"/>
        <v>0</v>
      </c>
      <c r="AA110" s="394">
        <f t="shared" si="191"/>
        <v>0</v>
      </c>
      <c r="AB110" s="394">
        <f t="shared" si="192"/>
        <v>0</v>
      </c>
    </row>
    <row r="111" spans="2:28" ht="15" thickBot="1">
      <c r="B111" s="489"/>
      <c r="C111" s="495" t="s">
        <v>227</v>
      </c>
      <c r="D111" s="496">
        <f>SUM(D106:D110)</f>
        <v>531.8479873</v>
      </c>
      <c r="E111" s="496">
        <f t="shared" ref="E111:H111" si="193">SUM(E106:E110)</f>
        <v>143.18984273461541</v>
      </c>
      <c r="F111" s="496">
        <f t="shared" si="193"/>
        <v>47.729947578205127</v>
      </c>
      <c r="G111" s="496">
        <f t="shared" si="193"/>
        <v>113.64273232905984</v>
      </c>
      <c r="H111" s="496">
        <f t="shared" si="193"/>
        <v>227.28546465811968</v>
      </c>
      <c r="I111" s="496">
        <f>SUM(I106:I110)</f>
        <v>325.58548539999998</v>
      </c>
      <c r="J111" s="496">
        <f t="shared" ref="J111" si="194">SUM(J106:J110)</f>
        <v>87.657630684615398</v>
      </c>
      <c r="K111" s="496">
        <f t="shared" ref="K111" si="195">SUM(K106:K110)</f>
        <v>29.219210228205132</v>
      </c>
      <c r="L111" s="496">
        <f t="shared" ref="L111" si="196">SUM(L106:L110)</f>
        <v>69.569548162393176</v>
      </c>
      <c r="M111" s="496">
        <f t="shared" ref="M111" si="197">SUM(M106:M110)</f>
        <v>139.13909632478635</v>
      </c>
      <c r="N111" s="496">
        <f>SUM(N106:N110)</f>
        <v>243.45797430000002</v>
      </c>
      <c r="O111" s="496">
        <f t="shared" ref="O111" si="198">SUM(O106:O110)</f>
        <v>65.54637769615384</v>
      </c>
      <c r="P111" s="496">
        <f t="shared" ref="P111" si="199">SUM(P106:P110)</f>
        <v>21.848792565384613</v>
      </c>
      <c r="Q111" s="496">
        <f t="shared" ref="Q111" si="200">SUM(Q106:Q110)</f>
        <v>52.020934679487169</v>
      </c>
      <c r="R111" s="496">
        <f t="shared" ref="R111" si="201">SUM(R106:R110)</f>
        <v>104.04186935897434</v>
      </c>
      <c r="S111" s="496">
        <f>SUM(S106:S110)</f>
        <v>345.54386439999996</v>
      </c>
      <c r="T111" s="496">
        <f t="shared" ref="T111" si="202">SUM(T106:T110)</f>
        <v>93.031040415384609</v>
      </c>
      <c r="U111" s="496">
        <f t="shared" ref="U111" si="203">SUM(U106:U110)</f>
        <v>31.010346805128197</v>
      </c>
      <c r="V111" s="496">
        <f t="shared" ref="V111" si="204">SUM(V106:V110)</f>
        <v>73.834159059829062</v>
      </c>
      <c r="W111" s="496">
        <f t="shared" ref="W111" si="205">SUM(W106:W110)</f>
        <v>147.66831811965812</v>
      </c>
      <c r="X111" s="497">
        <f>SUM(X106:X110)</f>
        <v>288.76048250000002</v>
      </c>
      <c r="Y111" s="496">
        <f t="shared" ref="Y111" si="206">SUM(Y106:Y110)</f>
        <v>77.743206826923085</v>
      </c>
      <c r="Z111" s="496">
        <f t="shared" ref="Z111" si="207">SUM(Z106:Z110)</f>
        <v>25.914402275641027</v>
      </c>
      <c r="AA111" s="496">
        <f t="shared" ref="AA111" si="208">SUM(AA106:AA110)</f>
        <v>61.7009577991453</v>
      </c>
      <c r="AB111" s="496">
        <f t="shared" ref="AB111" si="209">SUM(AB106:AB110)</f>
        <v>123.4019155982906</v>
      </c>
    </row>
  </sheetData>
  <mergeCells count="35">
    <mergeCell ref="B61:AB61"/>
    <mergeCell ref="B62:AB62"/>
    <mergeCell ref="B63:AB63"/>
    <mergeCell ref="B64:AB64"/>
    <mergeCell ref="B65:AB65"/>
    <mergeCell ref="B56:AB56"/>
    <mergeCell ref="B57:AB57"/>
    <mergeCell ref="B58:AB58"/>
    <mergeCell ref="B59:AB59"/>
    <mergeCell ref="B60:AB60"/>
    <mergeCell ref="C72:X72"/>
    <mergeCell ref="D74:I74"/>
    <mergeCell ref="X103:AB103"/>
    <mergeCell ref="S103:W103"/>
    <mergeCell ref="N103:R103"/>
    <mergeCell ref="D75:H75"/>
    <mergeCell ref="D103:H103"/>
    <mergeCell ref="S75:W75"/>
    <mergeCell ref="X75:AB75"/>
    <mergeCell ref="I75:M75"/>
    <mergeCell ref="N75:R75"/>
    <mergeCell ref="I103:M103"/>
    <mergeCell ref="C100:X100"/>
    <mergeCell ref="D102:I102"/>
    <mergeCell ref="C6:AB6"/>
    <mergeCell ref="B52:AB52"/>
    <mergeCell ref="B53:AB53"/>
    <mergeCell ref="B54:AB54"/>
    <mergeCell ref="B55:AB55"/>
    <mergeCell ref="D8:I8"/>
    <mergeCell ref="D9:H9"/>
    <mergeCell ref="I9:M9"/>
    <mergeCell ref="N9:R9"/>
    <mergeCell ref="S9:W9"/>
    <mergeCell ref="X9:AB9"/>
  </mergeCells>
  <pageMargins left="0.7" right="0.7" top="0.75" bottom="0.75" header="0.3" footer="0.3"/>
  <pageSetup scale="75"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92D050"/>
  </sheetPr>
  <dimension ref="B2:F9"/>
  <sheetViews>
    <sheetView workbookViewId="0">
      <selection activeCell="B3" sqref="B3:F3"/>
    </sheetView>
  </sheetViews>
  <sheetFormatPr defaultRowHeight="15"/>
  <cols>
    <col min="3" max="6" width="17.7109375" style="15" customWidth="1"/>
  </cols>
  <sheetData>
    <row r="2" spans="2:6" ht="15.75">
      <c r="F2" s="351" t="s">
        <v>752</v>
      </c>
    </row>
    <row r="3" spans="2:6" ht="51" customHeight="1">
      <c r="B3" s="1497" t="s">
        <v>753</v>
      </c>
      <c r="C3" s="1497"/>
      <c r="D3" s="1497"/>
      <c r="E3" s="1497"/>
      <c r="F3" s="1497"/>
    </row>
    <row r="4" spans="2:6" ht="15.75" thickBot="1"/>
    <row r="5" spans="2:6" ht="63.75" thickBot="1">
      <c r="B5" s="362" t="s">
        <v>116</v>
      </c>
      <c r="C5" s="363" t="s">
        <v>754</v>
      </c>
      <c r="D5" s="364" t="s">
        <v>755</v>
      </c>
      <c r="E5" s="363" t="s">
        <v>756</v>
      </c>
      <c r="F5" s="364" t="s">
        <v>757</v>
      </c>
    </row>
    <row r="6" spans="2:6" ht="16.5" thickBot="1">
      <c r="B6" s="289"/>
      <c r="C6" s="256"/>
      <c r="D6" s="256"/>
      <c r="E6" s="256"/>
      <c r="F6" s="256"/>
    </row>
    <row r="7" spans="2:6" ht="16.5" thickBot="1">
      <c r="B7" s="289"/>
      <c r="C7" s="256"/>
      <c r="D7" s="256"/>
      <c r="E7" s="256"/>
      <c r="F7" s="256"/>
    </row>
    <row r="8" spans="2:6" ht="16.5" thickBot="1">
      <c r="B8" s="289"/>
      <c r="C8" s="256"/>
      <c r="D8" s="256"/>
      <c r="E8" s="256"/>
      <c r="F8" s="256"/>
    </row>
    <row r="9" spans="2:6" ht="16.5" thickBot="1">
      <c r="B9" s="289"/>
      <c r="C9" s="256"/>
      <c r="D9" s="256"/>
      <c r="E9" s="256"/>
      <c r="F9" s="256"/>
    </row>
  </sheetData>
  <mergeCells count="1">
    <mergeCell ref="B3:F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3:H35"/>
  <sheetViews>
    <sheetView topLeftCell="A4" workbookViewId="0">
      <selection activeCell="E17" sqref="E17"/>
    </sheetView>
  </sheetViews>
  <sheetFormatPr defaultRowHeight="15"/>
  <cols>
    <col min="4" max="4" width="18.28515625" customWidth="1"/>
    <col min="5" max="8" width="15" customWidth="1"/>
  </cols>
  <sheetData>
    <row r="3" spans="2:8" ht="15.75">
      <c r="H3" s="351" t="s">
        <v>758</v>
      </c>
    </row>
    <row r="4" spans="2:8" ht="15.75">
      <c r="B4" s="352" t="s">
        <v>759</v>
      </c>
    </row>
    <row r="5" spans="2:8" ht="15.75">
      <c r="B5" s="345" t="s">
        <v>760</v>
      </c>
    </row>
    <row r="6" spans="2:8" ht="15.75" thickBot="1">
      <c r="B6" s="365"/>
    </row>
    <row r="7" spans="2:8" ht="24.75" thickBot="1">
      <c r="B7" s="366" t="s">
        <v>761</v>
      </c>
      <c r="C7" s="367" t="s">
        <v>762</v>
      </c>
      <c r="D7" s="368" t="s">
        <v>207</v>
      </c>
      <c r="E7" s="368" t="s">
        <v>763</v>
      </c>
      <c r="F7" s="368" t="s">
        <v>764</v>
      </c>
      <c r="G7" s="368" t="s">
        <v>765</v>
      </c>
      <c r="H7" s="368" t="s">
        <v>766</v>
      </c>
    </row>
    <row r="8" spans="2:8" ht="16.5" thickBot="1">
      <c r="B8" s="1499">
        <v>1</v>
      </c>
      <c r="C8" s="1502">
        <v>2006</v>
      </c>
      <c r="D8" s="311" t="s">
        <v>767</v>
      </c>
      <c r="E8" s="256"/>
      <c r="F8" s="256"/>
      <c r="G8" s="256"/>
      <c r="H8" s="256"/>
    </row>
    <row r="9" spans="2:8" ht="16.5" thickBot="1">
      <c r="B9" s="1500"/>
      <c r="C9" s="1503"/>
      <c r="D9" s="311" t="s">
        <v>768</v>
      </c>
      <c r="E9" s="256"/>
      <c r="F9" s="256"/>
      <c r="G9" s="256"/>
      <c r="H9" s="256"/>
    </row>
    <row r="10" spans="2:8">
      <c r="B10" s="1500"/>
      <c r="C10" s="1503"/>
      <c r="D10" s="354" t="s">
        <v>769</v>
      </c>
      <c r="E10" s="1247"/>
      <c r="F10" s="1247"/>
      <c r="G10" s="1247"/>
      <c r="H10" s="1247"/>
    </row>
    <row r="11" spans="2:8" ht="15.75" thickBot="1">
      <c r="B11" s="1500"/>
      <c r="C11" s="1503"/>
      <c r="D11" s="311" t="s">
        <v>770</v>
      </c>
      <c r="E11" s="1249"/>
      <c r="F11" s="1249"/>
      <c r="G11" s="1249"/>
      <c r="H11" s="1249"/>
    </row>
    <row r="12" spans="2:8" ht="26.25" thickBot="1">
      <c r="B12" s="1500"/>
      <c r="C12" s="1503"/>
      <c r="D12" s="311" t="s">
        <v>771</v>
      </c>
      <c r="E12" s="256"/>
      <c r="F12" s="256"/>
      <c r="G12" s="256"/>
      <c r="H12" s="256"/>
    </row>
    <row r="13" spans="2:8">
      <c r="B13" s="1500"/>
      <c r="C13" s="1503"/>
      <c r="D13" s="354" t="s">
        <v>772</v>
      </c>
      <c r="E13" s="1247"/>
      <c r="F13" s="1247"/>
      <c r="G13" s="1247"/>
      <c r="H13" s="1247"/>
    </row>
    <row r="14" spans="2:8" ht="15.75" thickBot="1">
      <c r="B14" s="1500"/>
      <c r="C14" s="1503"/>
      <c r="D14" s="311" t="s">
        <v>770</v>
      </c>
      <c r="E14" s="1249"/>
      <c r="F14" s="1249"/>
      <c r="G14" s="1249"/>
      <c r="H14" s="1249"/>
    </row>
    <row r="15" spans="2:8">
      <c r="B15" s="1500"/>
      <c r="C15" s="1503"/>
      <c r="D15" s="354" t="s">
        <v>773</v>
      </c>
      <c r="E15" s="1247"/>
      <c r="F15" s="1247"/>
      <c r="G15" s="1247"/>
      <c r="H15" s="1247"/>
    </row>
    <row r="16" spans="2:8" ht="15.75" thickBot="1">
      <c r="B16" s="1500"/>
      <c r="C16" s="1503"/>
      <c r="D16" s="311" t="s">
        <v>774</v>
      </c>
      <c r="E16" s="1249"/>
      <c r="F16" s="1249"/>
      <c r="G16" s="1249"/>
      <c r="H16" s="1249"/>
    </row>
    <row r="17" spans="2:8" ht="26.25" thickBot="1">
      <c r="B17" s="1500"/>
      <c r="C17" s="1503"/>
      <c r="D17" s="311" t="s">
        <v>775</v>
      </c>
      <c r="E17" s="256"/>
      <c r="F17" s="256"/>
      <c r="G17" s="256"/>
      <c r="H17" s="256"/>
    </row>
    <row r="18" spans="2:8" ht="16.5" thickBot="1">
      <c r="B18" s="1500"/>
      <c r="C18" s="1503"/>
      <c r="D18" s="311" t="s">
        <v>776</v>
      </c>
      <c r="E18" s="256"/>
      <c r="F18" s="256"/>
      <c r="G18" s="256"/>
      <c r="H18" s="256"/>
    </row>
    <row r="19" spans="2:8" ht="16.5" thickBot="1">
      <c r="B19" s="1500"/>
      <c r="C19" s="1503"/>
      <c r="D19" s="311" t="s">
        <v>777</v>
      </c>
      <c r="E19" s="256"/>
      <c r="F19" s="256"/>
      <c r="G19" s="256"/>
      <c r="H19" s="256"/>
    </row>
    <row r="20" spans="2:8" ht="16.5" thickBot="1">
      <c r="B20" s="1500"/>
      <c r="C20" s="1503"/>
      <c r="D20" s="311" t="s">
        <v>778</v>
      </c>
      <c r="E20" s="256"/>
      <c r="F20" s="256"/>
      <c r="G20" s="256"/>
      <c r="H20" s="256"/>
    </row>
    <row r="21" spans="2:8" ht="16.5" thickBot="1">
      <c r="B21" s="1501"/>
      <c r="C21" s="1504"/>
      <c r="D21" s="311" t="s">
        <v>779</v>
      </c>
      <c r="E21" s="256"/>
      <c r="F21" s="256"/>
      <c r="G21" s="256"/>
      <c r="H21" s="256"/>
    </row>
    <row r="22" spans="2:8" ht="16.5" thickBot="1">
      <c r="B22" s="310">
        <v>2</v>
      </c>
      <c r="C22" s="369">
        <v>2007</v>
      </c>
      <c r="D22" s="256"/>
      <c r="E22" s="256"/>
      <c r="F22" s="256"/>
      <c r="G22" s="256"/>
      <c r="H22" s="256"/>
    </row>
    <row r="23" spans="2:8" ht="16.5" thickBot="1">
      <c r="B23" s="310">
        <v>3</v>
      </c>
      <c r="C23" s="369">
        <v>2008</v>
      </c>
      <c r="D23" s="256"/>
      <c r="E23" s="256"/>
      <c r="F23" s="256"/>
      <c r="G23" s="256"/>
      <c r="H23" s="256"/>
    </row>
    <row r="24" spans="2:8" ht="16.5" thickBot="1">
      <c r="B24" s="310">
        <v>4</v>
      </c>
      <c r="C24" s="369">
        <v>2009</v>
      </c>
      <c r="D24" s="256"/>
      <c r="E24" s="256"/>
      <c r="F24" s="256"/>
      <c r="G24" s="256"/>
      <c r="H24" s="256"/>
    </row>
    <row r="25" spans="2:8" ht="16.5" thickBot="1">
      <c r="B25" s="310">
        <v>5</v>
      </c>
      <c r="C25" s="369">
        <v>2010</v>
      </c>
      <c r="D25" s="256"/>
      <c r="E25" s="256"/>
      <c r="F25" s="256"/>
      <c r="G25" s="256"/>
      <c r="H25" s="256"/>
    </row>
    <row r="26" spans="2:8" ht="16.5" thickBot="1">
      <c r="B26" s="310">
        <v>6</v>
      </c>
      <c r="C26" s="369">
        <v>2011</v>
      </c>
      <c r="D26" s="256"/>
      <c r="E26" s="256"/>
      <c r="F26" s="256"/>
      <c r="G26" s="256"/>
      <c r="H26" s="256"/>
    </row>
    <row r="27" spans="2:8" ht="16.5" thickBot="1">
      <c r="B27" s="310">
        <v>7</v>
      </c>
      <c r="C27" s="369">
        <v>2012</v>
      </c>
      <c r="D27" s="256"/>
      <c r="E27" s="256"/>
      <c r="F27" s="256"/>
      <c r="G27" s="256"/>
      <c r="H27" s="256"/>
    </row>
    <row r="28" spans="2:8" ht="16.5" thickBot="1">
      <c r="B28" s="310">
        <v>8</v>
      </c>
      <c r="C28" s="369">
        <v>2013</v>
      </c>
      <c r="D28" s="256"/>
      <c r="E28" s="256"/>
      <c r="F28" s="256"/>
      <c r="G28" s="256"/>
      <c r="H28" s="256"/>
    </row>
    <row r="29" spans="2:8" ht="16.5" thickBot="1">
      <c r="B29" s="310">
        <v>9</v>
      </c>
      <c r="C29" s="369">
        <v>2014</v>
      </c>
      <c r="D29" s="256"/>
      <c r="E29" s="256"/>
      <c r="F29" s="256"/>
      <c r="G29" s="256"/>
      <c r="H29" s="256"/>
    </row>
    <row r="30" spans="2:8" ht="16.5" thickBot="1">
      <c r="B30" s="310">
        <v>10</v>
      </c>
      <c r="C30" s="369">
        <v>2015</v>
      </c>
      <c r="D30" s="256"/>
      <c r="E30" s="256"/>
      <c r="F30" s="256"/>
      <c r="G30" s="256"/>
      <c r="H30" s="256"/>
    </row>
    <row r="31" spans="2:8" ht="16.5" thickBot="1">
      <c r="B31" s="310">
        <v>11</v>
      </c>
      <c r="C31" s="369">
        <v>2016</v>
      </c>
      <c r="D31" s="256"/>
      <c r="E31" s="256"/>
      <c r="F31" s="256"/>
      <c r="G31" s="256"/>
      <c r="H31" s="256"/>
    </row>
    <row r="32" spans="2:8" ht="16.5" thickBot="1">
      <c r="B32" s="310">
        <v>12</v>
      </c>
      <c r="C32" s="369">
        <v>2017</v>
      </c>
      <c r="D32" s="256"/>
      <c r="E32" s="256"/>
      <c r="F32" s="256"/>
      <c r="G32" s="256"/>
      <c r="H32" s="256"/>
    </row>
    <row r="34" spans="2:8">
      <c r="B34" s="1498" t="s">
        <v>780</v>
      </c>
      <c r="C34" s="1498"/>
      <c r="D34" s="1498"/>
      <c r="E34" s="1498"/>
      <c r="F34" s="1498"/>
      <c r="G34" s="1498"/>
      <c r="H34" s="1498"/>
    </row>
    <row r="35" spans="2:8">
      <c r="B35" s="1498"/>
      <c r="C35" s="1498"/>
      <c r="D35" s="1498"/>
      <c r="E35" s="1498"/>
      <c r="F35" s="1498"/>
      <c r="G35" s="1498"/>
      <c r="H35" s="1498"/>
    </row>
  </sheetData>
  <mergeCells count="15">
    <mergeCell ref="E15:E16"/>
    <mergeCell ref="F15:F16"/>
    <mergeCell ref="G15:G16"/>
    <mergeCell ref="H15:H16"/>
    <mergeCell ref="B34:H35"/>
    <mergeCell ref="B8:B21"/>
    <mergeCell ref="C8:C21"/>
    <mergeCell ref="E10:E11"/>
    <mergeCell ref="F10:F11"/>
    <mergeCell ref="G10:G11"/>
    <mergeCell ref="H10:H11"/>
    <mergeCell ref="E13:E14"/>
    <mergeCell ref="F13:F14"/>
    <mergeCell ref="G13:G14"/>
    <mergeCell ref="H13:H14"/>
  </mergeCells>
  <pageMargins left="0.51181102362204722" right="0.51181102362204722" top="0.74803149606299213" bottom="0.74803149606299213" header="0.31496062992125984" footer="0.31496062992125984"/>
  <pageSetup paperSize="9" scale="90"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92D050"/>
  </sheetPr>
  <dimension ref="B1:I22"/>
  <sheetViews>
    <sheetView workbookViewId="0">
      <selection activeCell="H15" sqref="H15"/>
    </sheetView>
  </sheetViews>
  <sheetFormatPr defaultRowHeight="15"/>
  <cols>
    <col min="4" max="4" width="19.28515625" customWidth="1"/>
    <col min="8" max="8" width="10" customWidth="1"/>
  </cols>
  <sheetData>
    <row r="1" spans="2:9" ht="15.75">
      <c r="I1" s="351" t="s">
        <v>781</v>
      </c>
    </row>
    <row r="2" spans="2:9" ht="15.75">
      <c r="B2" s="312" t="s">
        <v>782</v>
      </c>
    </row>
    <row r="3" spans="2:9" ht="15.75">
      <c r="B3" s="345" t="s">
        <v>783</v>
      </c>
    </row>
    <row r="4" spans="2:9" ht="15.75" thickBot="1">
      <c r="B4" s="370"/>
    </row>
    <row r="5" spans="2:9">
      <c r="B5" s="1505" t="s">
        <v>761</v>
      </c>
      <c r="C5" s="1505" t="s">
        <v>784</v>
      </c>
      <c r="D5" s="371" t="s">
        <v>207</v>
      </c>
      <c r="E5" s="201" t="s">
        <v>785</v>
      </c>
      <c r="F5" s="201" t="s">
        <v>786</v>
      </c>
      <c r="G5" s="1505" t="s">
        <v>764</v>
      </c>
      <c r="H5" s="1505" t="s">
        <v>787</v>
      </c>
      <c r="I5" s="201" t="s">
        <v>788</v>
      </c>
    </row>
    <row r="6" spans="2:9" ht="15.75">
      <c r="B6" s="1506"/>
      <c r="C6" s="1506"/>
      <c r="D6" s="202" t="s">
        <v>789</v>
      </c>
      <c r="E6" s="73" t="s">
        <v>790</v>
      </c>
      <c r="F6" s="73" t="s">
        <v>791</v>
      </c>
      <c r="G6" s="1506"/>
      <c r="H6" s="1506"/>
      <c r="I6" s="73" t="s">
        <v>792</v>
      </c>
    </row>
    <row r="7" spans="2:9" ht="26.25" thickBot="1">
      <c r="B7" s="1507"/>
      <c r="C7" s="1507"/>
      <c r="D7" s="203" t="s">
        <v>793</v>
      </c>
      <c r="E7" s="372"/>
      <c r="F7" s="372"/>
      <c r="G7" s="1507"/>
      <c r="H7" s="1507"/>
      <c r="I7" s="372"/>
    </row>
    <row r="8" spans="2:9" ht="16.5" thickBot="1">
      <c r="B8" s="310">
        <v>1</v>
      </c>
      <c r="C8" s="373">
        <v>2006</v>
      </c>
      <c r="D8" s="256"/>
      <c r="E8" s="256"/>
      <c r="F8" s="256"/>
      <c r="G8" s="256"/>
      <c r="H8" s="256"/>
      <c r="I8" s="256"/>
    </row>
    <row r="9" spans="2:9" ht="16.5" thickBot="1">
      <c r="B9" s="310">
        <v>2</v>
      </c>
      <c r="C9" s="373">
        <v>2007</v>
      </c>
      <c r="D9" s="256"/>
      <c r="E9" s="256"/>
      <c r="F9" s="256"/>
      <c r="G9" s="256"/>
      <c r="H9" s="256"/>
      <c r="I9" s="256"/>
    </row>
    <row r="10" spans="2:9" ht="16.5" thickBot="1">
      <c r="B10" s="310">
        <v>3</v>
      </c>
      <c r="C10" s="373">
        <v>2008</v>
      </c>
      <c r="D10" s="256"/>
      <c r="E10" s="256"/>
      <c r="F10" s="256"/>
      <c r="G10" s="256"/>
      <c r="H10" s="256"/>
      <c r="I10" s="256"/>
    </row>
    <row r="11" spans="2:9" ht="16.5" thickBot="1">
      <c r="B11" s="310">
        <v>4</v>
      </c>
      <c r="C11" s="373">
        <v>2009</v>
      </c>
      <c r="D11" s="256"/>
      <c r="E11" s="256"/>
      <c r="F11" s="256"/>
      <c r="G11" s="256"/>
      <c r="H11" s="256"/>
      <c r="I11" s="256"/>
    </row>
    <row r="12" spans="2:9" ht="16.5" thickBot="1">
      <c r="B12" s="310">
        <v>5</v>
      </c>
      <c r="C12" s="373">
        <v>2010</v>
      </c>
      <c r="D12" s="256"/>
      <c r="E12" s="256"/>
      <c r="F12" s="256"/>
      <c r="G12" s="256"/>
      <c r="H12" s="256"/>
      <c r="I12" s="256"/>
    </row>
    <row r="13" spans="2:9" ht="16.5" thickBot="1">
      <c r="B13" s="310">
        <v>6</v>
      </c>
      <c r="C13" s="373">
        <v>2011</v>
      </c>
      <c r="D13" s="256"/>
      <c r="E13" s="256"/>
      <c r="F13" s="256"/>
      <c r="G13" s="256"/>
      <c r="H13" s="256"/>
      <c r="I13" s="256"/>
    </row>
    <row r="14" spans="2:9" ht="16.5" thickBot="1">
      <c r="B14" s="310">
        <v>7</v>
      </c>
      <c r="C14" s="373">
        <v>2012</v>
      </c>
      <c r="D14" s="256"/>
      <c r="E14" s="256"/>
      <c r="F14" s="256"/>
      <c r="G14" s="256"/>
      <c r="H14" s="256"/>
      <c r="I14" s="256"/>
    </row>
    <row r="15" spans="2:9" ht="16.5" thickBot="1">
      <c r="B15" s="310">
        <v>8</v>
      </c>
      <c r="C15" s="373">
        <v>2013</v>
      </c>
      <c r="D15" s="256"/>
      <c r="E15" s="256"/>
      <c r="F15" s="256"/>
      <c r="G15" s="256"/>
      <c r="H15" s="256"/>
      <c r="I15" s="256"/>
    </row>
    <row r="16" spans="2:9" ht="16.5" thickBot="1">
      <c r="B16" s="310">
        <v>9</v>
      </c>
      <c r="C16" s="373">
        <v>2014</v>
      </c>
      <c r="D16" s="256"/>
      <c r="E16" s="256"/>
      <c r="F16" s="256"/>
      <c r="G16" s="256"/>
      <c r="H16" s="256"/>
      <c r="I16" s="256"/>
    </row>
    <row r="17" spans="2:9" ht="16.5" thickBot="1">
      <c r="B17" s="310">
        <v>10</v>
      </c>
      <c r="C17" s="373">
        <v>2015</v>
      </c>
      <c r="D17" s="256"/>
      <c r="E17" s="256"/>
      <c r="F17" s="256"/>
      <c r="G17" s="256"/>
      <c r="H17" s="256"/>
      <c r="I17" s="256"/>
    </row>
    <row r="18" spans="2:9" ht="16.5" thickBot="1">
      <c r="B18" s="310">
        <v>11</v>
      </c>
      <c r="C18" s="373">
        <v>2016</v>
      </c>
      <c r="D18" s="256"/>
      <c r="E18" s="256"/>
      <c r="F18" s="256"/>
      <c r="G18" s="256"/>
      <c r="H18" s="256"/>
      <c r="I18" s="256"/>
    </row>
    <row r="19" spans="2:9" ht="16.5" thickBot="1">
      <c r="B19" s="310">
        <v>12</v>
      </c>
      <c r="C19" s="373">
        <v>2017</v>
      </c>
      <c r="D19" s="256"/>
      <c r="E19" s="256"/>
      <c r="F19" s="256"/>
      <c r="G19" s="256"/>
      <c r="H19" s="256"/>
      <c r="I19" s="256"/>
    </row>
    <row r="21" spans="2:9">
      <c r="B21" s="374" t="s">
        <v>794</v>
      </c>
    </row>
    <row r="22" spans="2:9">
      <c r="B22" s="375"/>
    </row>
  </sheetData>
  <mergeCells count="4">
    <mergeCell ref="B5:B7"/>
    <mergeCell ref="C5:C7"/>
    <mergeCell ref="G5:G7"/>
    <mergeCell ref="H5:H7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2:P89"/>
  <sheetViews>
    <sheetView topLeftCell="A40" workbookViewId="0">
      <selection activeCell="E38" sqref="E38:E39"/>
    </sheetView>
  </sheetViews>
  <sheetFormatPr defaultRowHeight="15"/>
  <cols>
    <col min="3" max="3" width="21" customWidth="1"/>
  </cols>
  <sheetData>
    <row r="2" spans="2:16" ht="15.75">
      <c r="P2" s="351" t="s">
        <v>795</v>
      </c>
    </row>
    <row r="3" spans="2:16" ht="15.75" thickBot="1"/>
    <row r="4" spans="2:16" ht="15.75" thickBot="1">
      <c r="B4" s="1508" t="s">
        <v>796</v>
      </c>
      <c r="C4" s="1509"/>
      <c r="D4" s="1509"/>
      <c r="E4" s="1509"/>
      <c r="F4" s="1509"/>
      <c r="G4" s="1509"/>
      <c r="H4" s="1509"/>
      <c r="I4" s="1509"/>
      <c r="J4" s="1509"/>
      <c r="K4" s="1509"/>
      <c r="L4" s="1509"/>
      <c r="M4" s="1509"/>
      <c r="N4" s="1509"/>
      <c r="O4" s="1509"/>
      <c r="P4" s="1510"/>
    </row>
    <row r="5" spans="2:16" ht="15.75" thickBot="1">
      <c r="B5" s="1508" t="s">
        <v>797</v>
      </c>
      <c r="C5" s="1509"/>
      <c r="D5" s="1509"/>
      <c r="E5" s="1509"/>
      <c r="F5" s="1509"/>
      <c r="G5" s="1509"/>
      <c r="H5" s="1509"/>
      <c r="I5" s="1509"/>
      <c r="J5" s="1509"/>
      <c r="K5" s="1509"/>
      <c r="L5" s="1509"/>
      <c r="M5" s="1509"/>
      <c r="N5" s="1509"/>
      <c r="O5" s="1509"/>
      <c r="P5" s="1510"/>
    </row>
    <row r="6" spans="2:16" ht="15.75" thickBot="1">
      <c r="B6" s="1508" t="s">
        <v>798</v>
      </c>
      <c r="C6" s="1509"/>
      <c r="D6" s="1509"/>
      <c r="E6" s="1509"/>
      <c r="F6" s="1509"/>
      <c r="G6" s="1509"/>
      <c r="H6" s="1509"/>
      <c r="I6" s="1509"/>
      <c r="J6" s="1509"/>
      <c r="K6" s="1509"/>
      <c r="L6" s="1509"/>
      <c r="M6" s="1509"/>
      <c r="N6" s="1509"/>
      <c r="O6" s="1509"/>
      <c r="P6" s="1510"/>
    </row>
    <row r="7" spans="2:16" ht="15.75" thickBot="1">
      <c r="B7" s="1508" t="s">
        <v>799</v>
      </c>
      <c r="C7" s="1509"/>
      <c r="D7" s="1509"/>
      <c r="E7" s="1509"/>
      <c r="F7" s="1509"/>
      <c r="G7" s="1509"/>
      <c r="H7" s="1509"/>
      <c r="I7" s="1509"/>
      <c r="J7" s="1509"/>
      <c r="K7" s="1509"/>
      <c r="L7" s="1509"/>
      <c r="M7" s="1509"/>
      <c r="N7" s="1509"/>
      <c r="O7" s="1509"/>
      <c r="P7" s="1510"/>
    </row>
    <row r="8" spans="2:16" ht="15.75" thickBot="1">
      <c r="B8" s="1508" t="s">
        <v>800</v>
      </c>
      <c r="C8" s="1509"/>
      <c r="D8" s="1509"/>
      <c r="E8" s="1509"/>
      <c r="F8" s="1509"/>
      <c r="G8" s="1509"/>
      <c r="H8" s="1509"/>
      <c r="I8" s="1509"/>
      <c r="J8" s="1509"/>
      <c r="K8" s="1509"/>
      <c r="L8" s="1509"/>
      <c r="M8" s="1509"/>
      <c r="N8" s="1509"/>
      <c r="O8" s="1509"/>
      <c r="P8" s="1510"/>
    </row>
    <row r="9" spans="2:16" ht="15.75" thickBot="1">
      <c r="B9" s="1511" t="s">
        <v>801</v>
      </c>
      <c r="C9" s="1512"/>
      <c r="D9" s="1512"/>
      <c r="E9" s="1512"/>
      <c r="F9" s="1512"/>
      <c r="G9" s="1512"/>
      <c r="H9" s="1512"/>
      <c r="I9" s="1512"/>
      <c r="J9" s="1512"/>
      <c r="K9" s="1512"/>
      <c r="L9" s="1512"/>
      <c r="M9" s="1512"/>
      <c r="N9" s="1512"/>
      <c r="O9" s="1512"/>
      <c r="P9" s="1513"/>
    </row>
    <row r="10" spans="2:16" ht="15" customHeight="1" thickBot="1">
      <c r="B10" s="376"/>
      <c r="C10" s="265"/>
      <c r="D10" s="377" t="s">
        <v>802</v>
      </c>
      <c r="E10" s="378" t="s">
        <v>803</v>
      </c>
      <c r="F10" s="377" t="s">
        <v>804</v>
      </c>
      <c r="G10" s="377" t="s">
        <v>805</v>
      </c>
      <c r="H10" s="377" t="s">
        <v>806</v>
      </c>
      <c r="I10" s="377" t="s">
        <v>807</v>
      </c>
      <c r="J10" s="377" t="s">
        <v>808</v>
      </c>
      <c r="K10" s="377" t="s">
        <v>809</v>
      </c>
      <c r="L10" s="377" t="s">
        <v>3</v>
      </c>
      <c r="M10" s="377" t="s">
        <v>4</v>
      </c>
      <c r="N10" s="377" t="s">
        <v>5</v>
      </c>
      <c r="O10" s="377" t="s">
        <v>6</v>
      </c>
      <c r="P10" s="379" t="s">
        <v>0</v>
      </c>
    </row>
    <row r="11" spans="2:16" ht="26.25" thickBot="1">
      <c r="B11" s="380">
        <v>1</v>
      </c>
      <c r="C11" s="381" t="s">
        <v>810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</row>
    <row r="12" spans="2:16" ht="16.5" thickBot="1">
      <c r="B12" s="380">
        <v>2</v>
      </c>
      <c r="C12" s="381" t="s">
        <v>811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</row>
    <row r="13" spans="2:16" ht="16.5" thickBot="1">
      <c r="B13" s="380">
        <v>3</v>
      </c>
      <c r="C13" s="381" t="s">
        <v>812</v>
      </c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</row>
    <row r="14" spans="2:16" ht="16.5" thickBot="1">
      <c r="B14" s="380">
        <v>4</v>
      </c>
      <c r="C14" s="381" t="s">
        <v>813</v>
      </c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</row>
    <row r="15" spans="2:16" ht="16.5" thickBot="1">
      <c r="B15" s="380">
        <v>5</v>
      </c>
      <c r="C15" s="381" t="s">
        <v>814</v>
      </c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</row>
    <row r="16" spans="2:16" ht="25.5">
      <c r="B16" s="1514">
        <v>6</v>
      </c>
      <c r="C16" s="382" t="s">
        <v>815</v>
      </c>
      <c r="D16" s="1247"/>
      <c r="E16" s="1247"/>
      <c r="F16" s="1247"/>
      <c r="G16" s="1247"/>
      <c r="H16" s="1247"/>
      <c r="I16" s="1247"/>
      <c r="J16" s="1247"/>
      <c r="K16" s="1247"/>
      <c r="L16" s="1247"/>
      <c r="M16" s="1247"/>
      <c r="N16" s="1247"/>
      <c r="O16" s="1247"/>
      <c r="P16" s="1247"/>
    </row>
    <row r="17" spans="2:16" ht="15.75" thickBot="1">
      <c r="B17" s="1515"/>
      <c r="C17" s="381" t="s">
        <v>816</v>
      </c>
      <c r="D17" s="1249"/>
      <c r="E17" s="1249"/>
      <c r="F17" s="1249"/>
      <c r="G17" s="1249"/>
      <c r="H17" s="1249"/>
      <c r="I17" s="1249"/>
      <c r="J17" s="1249"/>
      <c r="K17" s="1249"/>
      <c r="L17" s="1249"/>
      <c r="M17" s="1249"/>
      <c r="N17" s="1249"/>
      <c r="O17" s="1249"/>
      <c r="P17" s="1249"/>
    </row>
    <row r="18" spans="2:16" ht="16.5" thickBot="1">
      <c r="B18" s="380">
        <v>7</v>
      </c>
      <c r="C18" s="381" t="s">
        <v>817</v>
      </c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</row>
    <row r="19" spans="2:16" ht="25.5">
      <c r="B19" s="1514">
        <v>8</v>
      </c>
      <c r="C19" s="382" t="s">
        <v>818</v>
      </c>
      <c r="D19" s="1247"/>
      <c r="E19" s="1247"/>
      <c r="F19" s="1247"/>
      <c r="G19" s="1247"/>
      <c r="H19" s="1247"/>
      <c r="I19" s="1247"/>
      <c r="J19" s="1247"/>
      <c r="K19" s="1247"/>
      <c r="L19" s="1247"/>
      <c r="M19" s="1247"/>
      <c r="N19" s="1247"/>
      <c r="O19" s="1247"/>
      <c r="P19" s="1247"/>
    </row>
    <row r="20" spans="2:16" ht="15.75" thickBot="1">
      <c r="B20" s="1515"/>
      <c r="C20" s="381" t="s">
        <v>819</v>
      </c>
      <c r="D20" s="1249"/>
      <c r="E20" s="1249"/>
      <c r="F20" s="1249"/>
      <c r="G20" s="1249"/>
      <c r="H20" s="1249"/>
      <c r="I20" s="1249"/>
      <c r="J20" s="1249"/>
      <c r="K20" s="1249"/>
      <c r="L20" s="1249"/>
      <c r="M20" s="1249"/>
      <c r="N20" s="1249"/>
      <c r="O20" s="1249"/>
      <c r="P20" s="1249"/>
    </row>
    <row r="21" spans="2:16" ht="25.5">
      <c r="B21" s="1514">
        <v>9</v>
      </c>
      <c r="C21" s="382" t="s">
        <v>820</v>
      </c>
      <c r="D21" s="1247"/>
      <c r="E21" s="1247"/>
      <c r="F21" s="1247"/>
      <c r="G21" s="1247"/>
      <c r="H21" s="1247"/>
      <c r="I21" s="1247"/>
      <c r="J21" s="1247"/>
      <c r="K21" s="1247"/>
      <c r="L21" s="1247"/>
      <c r="M21" s="1247"/>
      <c r="N21" s="1247"/>
      <c r="O21" s="1247"/>
      <c r="P21" s="1247"/>
    </row>
    <row r="22" spans="2:16" ht="15.75" thickBot="1">
      <c r="B22" s="1515"/>
      <c r="C22" s="381" t="s">
        <v>821</v>
      </c>
      <c r="D22" s="1249"/>
      <c r="E22" s="1249"/>
      <c r="F22" s="1249"/>
      <c r="G22" s="1249"/>
      <c r="H22" s="1249"/>
      <c r="I22" s="1249"/>
      <c r="J22" s="1249"/>
      <c r="K22" s="1249"/>
      <c r="L22" s="1249"/>
      <c r="M22" s="1249"/>
      <c r="N22" s="1249"/>
      <c r="O22" s="1249"/>
      <c r="P22" s="1249"/>
    </row>
    <row r="23" spans="2:16" ht="25.5">
      <c r="B23" s="1516">
        <v>10</v>
      </c>
      <c r="C23" s="382" t="s">
        <v>822</v>
      </c>
      <c r="D23" s="1247"/>
      <c r="E23" s="1247"/>
      <c r="F23" s="1247"/>
      <c r="G23" s="1247"/>
      <c r="H23" s="1247"/>
      <c r="I23" s="1247"/>
      <c r="J23" s="1247"/>
      <c r="K23" s="1247"/>
      <c r="L23" s="1247"/>
      <c r="M23" s="1247"/>
      <c r="N23" s="1247"/>
      <c r="O23" s="1247"/>
      <c r="P23" s="1247"/>
    </row>
    <row r="24" spans="2:16" ht="15.75" thickBot="1">
      <c r="B24" s="1517"/>
      <c r="C24" s="381" t="s">
        <v>823</v>
      </c>
      <c r="D24" s="1249"/>
      <c r="E24" s="1249"/>
      <c r="F24" s="1249"/>
      <c r="G24" s="1249"/>
      <c r="H24" s="1249"/>
      <c r="I24" s="1249"/>
      <c r="J24" s="1249"/>
      <c r="K24" s="1249"/>
      <c r="L24" s="1249"/>
      <c r="M24" s="1249"/>
      <c r="N24" s="1249"/>
      <c r="O24" s="1249"/>
      <c r="P24" s="1249"/>
    </row>
    <row r="25" spans="2:16" ht="25.5">
      <c r="B25" s="1516">
        <v>11</v>
      </c>
      <c r="C25" s="382" t="s">
        <v>824</v>
      </c>
      <c r="D25" s="1247"/>
      <c r="E25" s="1247"/>
      <c r="F25" s="1247"/>
      <c r="G25" s="1247"/>
      <c r="H25" s="1247"/>
      <c r="I25" s="1247"/>
      <c r="J25" s="1247"/>
      <c r="K25" s="1247"/>
      <c r="L25" s="1247"/>
      <c r="M25" s="1247"/>
      <c r="N25" s="1247"/>
      <c r="O25" s="1247"/>
      <c r="P25" s="1247"/>
    </row>
    <row r="26" spans="2:16" ht="25.5">
      <c r="B26" s="1518"/>
      <c r="C26" s="382" t="s">
        <v>825</v>
      </c>
      <c r="D26" s="1248"/>
      <c r="E26" s="1248"/>
      <c r="F26" s="1248"/>
      <c r="G26" s="1248"/>
      <c r="H26" s="1248"/>
      <c r="I26" s="1248"/>
      <c r="J26" s="1248"/>
      <c r="K26" s="1248"/>
      <c r="L26" s="1248"/>
      <c r="M26" s="1248"/>
      <c r="N26" s="1248"/>
      <c r="O26" s="1248"/>
      <c r="P26" s="1248"/>
    </row>
    <row r="27" spans="2:16" ht="15.75" thickBot="1">
      <c r="B27" s="1517"/>
      <c r="C27" s="381" t="s">
        <v>826</v>
      </c>
      <c r="D27" s="1249"/>
      <c r="E27" s="1249"/>
      <c r="F27" s="1249"/>
      <c r="G27" s="1249"/>
      <c r="H27" s="1249"/>
      <c r="I27" s="1249"/>
      <c r="J27" s="1249"/>
      <c r="K27" s="1249"/>
      <c r="L27" s="1249"/>
      <c r="M27" s="1249"/>
      <c r="N27" s="1249"/>
      <c r="O27" s="1249"/>
      <c r="P27" s="1249"/>
    </row>
    <row r="28" spans="2:16" ht="25.5">
      <c r="B28" s="1516">
        <v>12</v>
      </c>
      <c r="C28" s="382" t="s">
        <v>827</v>
      </c>
      <c r="D28" s="1247"/>
      <c r="E28" s="1247"/>
      <c r="F28" s="1247"/>
      <c r="G28" s="1247"/>
      <c r="H28" s="1247"/>
      <c r="I28" s="1247"/>
      <c r="J28" s="1247"/>
      <c r="K28" s="1247"/>
      <c r="L28" s="1247"/>
      <c r="M28" s="1247"/>
      <c r="N28" s="1247"/>
      <c r="O28" s="1247"/>
      <c r="P28" s="1247"/>
    </row>
    <row r="29" spans="2:16" ht="15.75" thickBot="1">
      <c r="B29" s="1517"/>
      <c r="C29" s="381" t="s">
        <v>828</v>
      </c>
      <c r="D29" s="1249"/>
      <c r="E29" s="1249"/>
      <c r="F29" s="1249"/>
      <c r="G29" s="1249"/>
      <c r="H29" s="1249"/>
      <c r="I29" s="1249"/>
      <c r="J29" s="1249"/>
      <c r="K29" s="1249"/>
      <c r="L29" s="1249"/>
      <c r="M29" s="1249"/>
      <c r="N29" s="1249"/>
      <c r="O29" s="1249"/>
      <c r="P29" s="1249"/>
    </row>
    <row r="30" spans="2:16" ht="16.5" thickBot="1">
      <c r="B30" s="383">
        <v>13</v>
      </c>
      <c r="C30" s="381" t="s">
        <v>829</v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</row>
    <row r="31" spans="2:16" ht="25.5">
      <c r="B31" s="1516">
        <v>14</v>
      </c>
      <c r="C31" s="382" t="s">
        <v>830</v>
      </c>
      <c r="D31" s="1247"/>
      <c r="E31" s="1247"/>
      <c r="F31" s="1247"/>
      <c r="G31" s="1247"/>
      <c r="H31" s="1247"/>
      <c r="I31" s="1247"/>
      <c r="J31" s="1247"/>
      <c r="K31" s="1247"/>
      <c r="L31" s="1247"/>
      <c r="M31" s="1247"/>
      <c r="N31" s="1247"/>
      <c r="O31" s="1247"/>
      <c r="P31" s="1247"/>
    </row>
    <row r="32" spans="2:16" ht="15.75" thickBot="1">
      <c r="B32" s="1517"/>
      <c r="C32" s="381" t="s">
        <v>831</v>
      </c>
      <c r="D32" s="1249"/>
      <c r="E32" s="1249"/>
      <c r="F32" s="1249"/>
      <c r="G32" s="1249"/>
      <c r="H32" s="1249"/>
      <c r="I32" s="1249"/>
      <c r="J32" s="1249"/>
      <c r="K32" s="1249"/>
      <c r="L32" s="1249"/>
      <c r="M32" s="1249"/>
      <c r="N32" s="1249"/>
      <c r="O32" s="1249"/>
      <c r="P32" s="1249"/>
    </row>
    <row r="33" spans="2:16" ht="25.5">
      <c r="B33" s="1516">
        <v>15</v>
      </c>
      <c r="C33" s="382" t="s">
        <v>832</v>
      </c>
      <c r="D33" s="1247"/>
      <c r="E33" s="1247"/>
      <c r="F33" s="1247"/>
      <c r="G33" s="1247"/>
      <c r="H33" s="1247"/>
      <c r="I33" s="1247"/>
      <c r="J33" s="1247"/>
      <c r="K33" s="1247"/>
      <c r="L33" s="1247"/>
      <c r="M33" s="1247"/>
      <c r="N33" s="1247"/>
      <c r="O33" s="1247"/>
      <c r="P33" s="1247"/>
    </row>
    <row r="34" spans="2:16" ht="15.75" thickBot="1">
      <c r="B34" s="1517"/>
      <c r="C34" s="381" t="s">
        <v>823</v>
      </c>
      <c r="D34" s="1249"/>
      <c r="E34" s="1249"/>
      <c r="F34" s="1249"/>
      <c r="G34" s="1249"/>
      <c r="H34" s="1249"/>
      <c r="I34" s="1249"/>
      <c r="J34" s="1249"/>
      <c r="K34" s="1249"/>
      <c r="L34" s="1249"/>
      <c r="M34" s="1249"/>
      <c r="N34" s="1249"/>
      <c r="O34" s="1249"/>
      <c r="P34" s="1249"/>
    </row>
    <row r="35" spans="2:16" ht="25.5">
      <c r="B35" s="1516">
        <v>16</v>
      </c>
      <c r="C35" s="382" t="s">
        <v>833</v>
      </c>
      <c r="D35" s="1247"/>
      <c r="E35" s="1247"/>
      <c r="F35" s="1247"/>
      <c r="G35" s="1247"/>
      <c r="H35" s="1247"/>
      <c r="I35" s="1247"/>
      <c r="J35" s="1247"/>
      <c r="K35" s="1247"/>
      <c r="L35" s="1247"/>
      <c r="M35" s="1247"/>
      <c r="N35" s="1247"/>
      <c r="O35" s="1247"/>
      <c r="P35" s="1247"/>
    </row>
    <row r="36" spans="2:16" ht="25.5">
      <c r="B36" s="1518"/>
      <c r="C36" s="382" t="s">
        <v>825</v>
      </c>
      <c r="D36" s="1248"/>
      <c r="E36" s="1248"/>
      <c r="F36" s="1248"/>
      <c r="G36" s="1248"/>
      <c r="H36" s="1248"/>
      <c r="I36" s="1248"/>
      <c r="J36" s="1248"/>
      <c r="K36" s="1248"/>
      <c r="L36" s="1248"/>
      <c r="M36" s="1248"/>
      <c r="N36" s="1248"/>
      <c r="O36" s="1248"/>
      <c r="P36" s="1248"/>
    </row>
    <row r="37" spans="2:16" ht="15.75" thickBot="1">
      <c r="B37" s="1517"/>
      <c r="C37" s="381" t="s">
        <v>826</v>
      </c>
      <c r="D37" s="1249"/>
      <c r="E37" s="1249"/>
      <c r="F37" s="1249"/>
      <c r="G37" s="1249"/>
      <c r="H37" s="1249"/>
      <c r="I37" s="1249"/>
      <c r="J37" s="1249"/>
      <c r="K37" s="1249"/>
      <c r="L37" s="1249"/>
      <c r="M37" s="1249"/>
      <c r="N37" s="1249"/>
      <c r="O37" s="1249"/>
      <c r="P37" s="1249"/>
    </row>
    <row r="38" spans="2:16" ht="25.5">
      <c r="B38" s="1516">
        <v>17</v>
      </c>
      <c r="C38" s="382" t="s">
        <v>834</v>
      </c>
      <c r="D38" s="1247"/>
      <c r="E38" s="1247"/>
      <c r="F38" s="1247"/>
      <c r="G38" s="1247"/>
      <c r="H38" s="1247"/>
      <c r="I38" s="1247"/>
      <c r="J38" s="1247"/>
      <c r="K38" s="1247"/>
      <c r="L38" s="1247"/>
      <c r="M38" s="1247"/>
      <c r="N38" s="1247"/>
      <c r="O38" s="1247"/>
      <c r="P38" s="1247"/>
    </row>
    <row r="39" spans="2:16" ht="15.75" thickBot="1">
      <c r="B39" s="1517"/>
      <c r="C39" s="381" t="s">
        <v>823</v>
      </c>
      <c r="D39" s="1249"/>
      <c r="E39" s="1249"/>
      <c r="F39" s="1249"/>
      <c r="G39" s="1249"/>
      <c r="H39" s="1249"/>
      <c r="I39" s="1249"/>
      <c r="J39" s="1249"/>
      <c r="K39" s="1249"/>
      <c r="L39" s="1249"/>
      <c r="M39" s="1249"/>
      <c r="N39" s="1249"/>
      <c r="O39" s="1249"/>
      <c r="P39" s="1249"/>
    </row>
    <row r="40" spans="2:16" ht="16.5" thickBot="1">
      <c r="B40" s="383">
        <v>18</v>
      </c>
      <c r="C40" s="381" t="s">
        <v>835</v>
      </c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</row>
    <row r="41" spans="2:16" ht="25.5">
      <c r="B41" s="1516">
        <v>19</v>
      </c>
      <c r="C41" s="382" t="s">
        <v>836</v>
      </c>
      <c r="D41" s="1247"/>
      <c r="E41" s="1247"/>
      <c r="F41" s="1247"/>
      <c r="G41" s="1247"/>
      <c r="H41" s="1247"/>
      <c r="I41" s="1247"/>
      <c r="J41" s="1247"/>
      <c r="K41" s="1247"/>
      <c r="L41" s="1247"/>
      <c r="M41" s="1247"/>
      <c r="N41" s="1247"/>
      <c r="O41" s="1247"/>
      <c r="P41" s="1247"/>
    </row>
    <row r="42" spans="2:16" ht="15.75" thickBot="1">
      <c r="B42" s="1517"/>
      <c r="C42" s="381" t="s">
        <v>63</v>
      </c>
      <c r="D42" s="1249"/>
      <c r="E42" s="1249"/>
      <c r="F42" s="1249"/>
      <c r="G42" s="1249"/>
      <c r="H42" s="1249"/>
      <c r="I42" s="1249"/>
      <c r="J42" s="1249"/>
      <c r="K42" s="1249"/>
      <c r="L42" s="1249"/>
      <c r="M42" s="1249"/>
      <c r="N42" s="1249"/>
      <c r="O42" s="1249"/>
      <c r="P42" s="1249"/>
    </row>
    <row r="43" spans="2:16" ht="25.5">
      <c r="B43" s="1516">
        <v>20</v>
      </c>
      <c r="C43" s="382" t="s">
        <v>837</v>
      </c>
      <c r="D43" s="1247"/>
      <c r="E43" s="1247"/>
      <c r="F43" s="1247"/>
      <c r="G43" s="1247"/>
      <c r="H43" s="1247"/>
      <c r="I43" s="1247"/>
      <c r="J43" s="1247"/>
      <c r="K43" s="1247"/>
      <c r="L43" s="1247"/>
      <c r="M43" s="1247"/>
      <c r="N43" s="1247"/>
      <c r="O43" s="1247"/>
      <c r="P43" s="1247"/>
    </row>
    <row r="44" spans="2:16" ht="15.75" thickBot="1">
      <c r="B44" s="1517"/>
      <c r="C44" s="381" t="s">
        <v>838</v>
      </c>
      <c r="D44" s="1249"/>
      <c r="E44" s="1249"/>
      <c r="F44" s="1249"/>
      <c r="G44" s="1249"/>
      <c r="H44" s="1249"/>
      <c r="I44" s="1249"/>
      <c r="J44" s="1249"/>
      <c r="K44" s="1249"/>
      <c r="L44" s="1249"/>
      <c r="M44" s="1249"/>
      <c r="N44" s="1249"/>
      <c r="O44" s="1249"/>
      <c r="P44" s="1249"/>
    </row>
    <row r="45" spans="2:16" ht="16.5" thickBot="1">
      <c r="B45" s="383">
        <v>21</v>
      </c>
      <c r="C45" s="381" t="s">
        <v>839</v>
      </c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</row>
    <row r="46" spans="2:16" ht="25.5">
      <c r="B46" s="1516">
        <v>22</v>
      </c>
      <c r="C46" s="382" t="s">
        <v>840</v>
      </c>
      <c r="D46" s="1247"/>
      <c r="E46" s="1247"/>
      <c r="F46" s="1247"/>
      <c r="G46" s="1247"/>
      <c r="H46" s="1247"/>
      <c r="I46" s="1247"/>
      <c r="J46" s="1247"/>
      <c r="K46" s="1247"/>
      <c r="L46" s="1247"/>
      <c r="M46" s="1247"/>
      <c r="N46" s="1247"/>
      <c r="O46" s="1247"/>
      <c r="P46" s="1247"/>
    </row>
    <row r="47" spans="2:16" ht="15.75" thickBot="1">
      <c r="B47" s="1517"/>
      <c r="C47" s="381" t="s">
        <v>841</v>
      </c>
      <c r="D47" s="1249"/>
      <c r="E47" s="1249"/>
      <c r="F47" s="1249"/>
      <c r="G47" s="1249"/>
      <c r="H47" s="1249"/>
      <c r="I47" s="1249"/>
      <c r="J47" s="1249"/>
      <c r="K47" s="1249"/>
      <c r="L47" s="1249"/>
      <c r="M47" s="1249"/>
      <c r="N47" s="1249"/>
      <c r="O47" s="1249"/>
      <c r="P47" s="1249"/>
    </row>
    <row r="48" spans="2:16" ht="25.5">
      <c r="B48" s="1516">
        <v>23</v>
      </c>
      <c r="C48" s="382" t="s">
        <v>842</v>
      </c>
      <c r="D48" s="1247"/>
      <c r="E48" s="1247"/>
      <c r="F48" s="1247"/>
      <c r="G48" s="1247"/>
      <c r="H48" s="1247"/>
      <c r="I48" s="1247"/>
      <c r="J48" s="1247"/>
      <c r="K48" s="1247"/>
      <c r="L48" s="1247"/>
      <c r="M48" s="1247"/>
      <c r="N48" s="1247"/>
      <c r="O48" s="1247"/>
      <c r="P48" s="1247"/>
    </row>
    <row r="49" spans="2:16" ht="15.75" thickBot="1">
      <c r="B49" s="1517"/>
      <c r="C49" s="381" t="s">
        <v>843</v>
      </c>
      <c r="D49" s="1249"/>
      <c r="E49" s="1249"/>
      <c r="F49" s="1249"/>
      <c r="G49" s="1249"/>
      <c r="H49" s="1249"/>
      <c r="I49" s="1249"/>
      <c r="J49" s="1249"/>
      <c r="K49" s="1249"/>
      <c r="L49" s="1249"/>
      <c r="M49" s="1249"/>
      <c r="N49" s="1249"/>
      <c r="O49" s="1249"/>
      <c r="P49" s="1249"/>
    </row>
    <row r="50" spans="2:16" ht="25.5">
      <c r="B50" s="1516">
        <v>24</v>
      </c>
      <c r="C50" s="382" t="s">
        <v>844</v>
      </c>
      <c r="D50" s="1247"/>
      <c r="E50" s="1247"/>
      <c r="F50" s="1247"/>
      <c r="G50" s="1247"/>
      <c r="H50" s="1247"/>
      <c r="I50" s="1247"/>
      <c r="J50" s="1247"/>
      <c r="K50" s="1247"/>
      <c r="L50" s="1247"/>
      <c r="M50" s="1247"/>
      <c r="N50" s="1247"/>
      <c r="O50" s="1247"/>
      <c r="P50" s="1247"/>
    </row>
    <row r="51" spans="2:16" ht="15.75" thickBot="1">
      <c r="B51" s="1517"/>
      <c r="C51" s="381" t="s">
        <v>845</v>
      </c>
      <c r="D51" s="1249"/>
      <c r="E51" s="1249"/>
      <c r="F51" s="1249"/>
      <c r="G51" s="1249"/>
      <c r="H51" s="1249"/>
      <c r="I51" s="1249"/>
      <c r="J51" s="1249"/>
      <c r="K51" s="1249"/>
      <c r="L51" s="1249"/>
      <c r="M51" s="1249"/>
      <c r="N51" s="1249"/>
      <c r="O51" s="1249"/>
      <c r="P51" s="1249"/>
    </row>
    <row r="52" spans="2:16" ht="25.5">
      <c r="B52" s="1247"/>
      <c r="C52" s="382" t="s">
        <v>846</v>
      </c>
      <c r="D52" s="1247"/>
      <c r="E52" s="1247"/>
      <c r="F52" s="1247"/>
      <c r="G52" s="1247"/>
      <c r="H52" s="1247"/>
      <c r="I52" s="1247"/>
      <c r="J52" s="1247"/>
      <c r="K52" s="1247"/>
      <c r="L52" s="1247"/>
      <c r="M52" s="1247"/>
      <c r="N52" s="1247"/>
      <c r="O52" s="1247"/>
      <c r="P52" s="1247"/>
    </row>
    <row r="53" spans="2:16" ht="15.75" thickBot="1">
      <c r="B53" s="1249"/>
      <c r="C53" s="381" t="s">
        <v>847</v>
      </c>
      <c r="D53" s="1249"/>
      <c r="E53" s="1249"/>
      <c r="F53" s="1249"/>
      <c r="G53" s="1249"/>
      <c r="H53" s="1249"/>
      <c r="I53" s="1249"/>
      <c r="J53" s="1249"/>
      <c r="K53" s="1249"/>
      <c r="L53" s="1249"/>
      <c r="M53" s="1249"/>
      <c r="N53" s="1249"/>
      <c r="O53" s="1249"/>
      <c r="P53" s="1249"/>
    </row>
    <row r="54" spans="2:16" ht="16.5" thickBot="1">
      <c r="B54" s="298"/>
      <c r="C54" s="381" t="s">
        <v>848</v>
      </c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</row>
    <row r="55" spans="2:16" ht="16.5" thickBot="1">
      <c r="B55" s="298"/>
      <c r="C55" s="381" t="s">
        <v>849</v>
      </c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</row>
    <row r="56" spans="2:16" ht="16.5" thickBot="1">
      <c r="B56" s="298"/>
      <c r="C56" s="381" t="s">
        <v>850</v>
      </c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</row>
    <row r="57" spans="2:16" ht="16.5" thickBot="1">
      <c r="B57" s="298"/>
      <c r="C57" s="381" t="s">
        <v>848</v>
      </c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</row>
    <row r="58" spans="2:16" ht="25.5">
      <c r="B58" s="1247"/>
      <c r="C58" s="382" t="s">
        <v>851</v>
      </c>
      <c r="D58" s="1247"/>
      <c r="E58" s="1247"/>
      <c r="F58" s="1247"/>
      <c r="G58" s="1247"/>
      <c r="H58" s="1247"/>
      <c r="I58" s="1247"/>
      <c r="J58" s="1247"/>
      <c r="K58" s="1247"/>
      <c r="L58" s="1247"/>
      <c r="M58" s="1247"/>
      <c r="N58" s="1247"/>
      <c r="O58" s="1247"/>
      <c r="P58" s="1247"/>
    </row>
    <row r="59" spans="2:16" ht="15.75" thickBot="1">
      <c r="B59" s="1249"/>
      <c r="C59" s="381" t="s">
        <v>852</v>
      </c>
      <c r="D59" s="1249"/>
      <c r="E59" s="1249"/>
      <c r="F59" s="1249"/>
      <c r="G59" s="1249"/>
      <c r="H59" s="1249"/>
      <c r="I59" s="1249"/>
      <c r="J59" s="1249"/>
      <c r="K59" s="1249"/>
      <c r="L59" s="1249"/>
      <c r="M59" s="1249"/>
      <c r="N59" s="1249"/>
      <c r="O59" s="1249"/>
      <c r="P59" s="1249"/>
    </row>
    <row r="60" spans="2:16" ht="25.5">
      <c r="B60" s="1247"/>
      <c r="C60" s="382" t="s">
        <v>853</v>
      </c>
      <c r="D60" s="1247"/>
      <c r="E60" s="1247"/>
      <c r="F60" s="1247"/>
      <c r="G60" s="1247"/>
      <c r="H60" s="1247"/>
      <c r="I60" s="1247"/>
      <c r="J60" s="1247"/>
      <c r="K60" s="1247"/>
      <c r="L60" s="1247"/>
      <c r="M60" s="1247"/>
      <c r="N60" s="1247"/>
      <c r="O60" s="1247"/>
      <c r="P60" s="1247"/>
    </row>
    <row r="61" spans="2:16" ht="15.75" thickBot="1">
      <c r="B61" s="1249"/>
      <c r="C61" s="381" t="s">
        <v>854</v>
      </c>
      <c r="D61" s="1249"/>
      <c r="E61" s="1249"/>
      <c r="F61" s="1249"/>
      <c r="G61" s="1249"/>
      <c r="H61" s="1249"/>
      <c r="I61" s="1249"/>
      <c r="J61" s="1249"/>
      <c r="K61" s="1249"/>
      <c r="L61" s="1249"/>
      <c r="M61" s="1249"/>
      <c r="N61" s="1249"/>
      <c r="O61" s="1249"/>
      <c r="P61" s="1249"/>
    </row>
    <row r="62" spans="2:16" ht="16.5" thickBot="1">
      <c r="B62" s="298"/>
      <c r="C62" s="381" t="s">
        <v>848</v>
      </c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</row>
    <row r="63" spans="2:16" ht="16.5" thickBot="1">
      <c r="B63" s="298"/>
      <c r="C63" s="381" t="s">
        <v>849</v>
      </c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</row>
    <row r="64" spans="2:16" ht="26.25" thickBot="1">
      <c r="B64" s="298"/>
      <c r="C64" s="381" t="s">
        <v>855</v>
      </c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</row>
    <row r="65" spans="2:16" ht="16.5" thickBot="1">
      <c r="B65" s="298"/>
      <c r="C65" s="381" t="s">
        <v>848</v>
      </c>
      <c r="D65" s="256"/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</row>
    <row r="66" spans="2:16" ht="16.5" thickBot="1">
      <c r="B66" s="298"/>
      <c r="C66" s="381" t="s">
        <v>849</v>
      </c>
      <c r="D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</row>
    <row r="67" spans="2:16" ht="26.25" thickBot="1">
      <c r="B67" s="298"/>
      <c r="C67" s="381" t="s">
        <v>856</v>
      </c>
      <c r="D67" s="256"/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</row>
    <row r="68" spans="2:16" ht="26.25" thickBot="1">
      <c r="B68" s="297"/>
      <c r="C68" s="384" t="s">
        <v>857</v>
      </c>
      <c r="D68" s="290"/>
      <c r="E68" s="290"/>
      <c r="F68" s="290"/>
      <c r="G68" s="290"/>
      <c r="H68" s="290"/>
      <c r="I68" s="290"/>
      <c r="J68" s="290"/>
      <c r="K68" s="290"/>
      <c r="L68" s="290"/>
      <c r="M68" s="290"/>
      <c r="N68" s="290"/>
      <c r="O68" s="290"/>
      <c r="P68" s="290"/>
    </row>
    <row r="69" spans="2:16" ht="16.5" thickBot="1">
      <c r="B69" s="298"/>
      <c r="C69" s="381" t="s">
        <v>848</v>
      </c>
      <c r="D69" s="256"/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</row>
    <row r="70" spans="2:16" ht="16.5" thickBot="1">
      <c r="B70" s="298"/>
      <c r="C70" s="381" t="s">
        <v>849</v>
      </c>
      <c r="D70" s="256"/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</row>
    <row r="71" spans="2:16" ht="16.5" thickBot="1">
      <c r="B71" s="298"/>
      <c r="C71" s="381" t="s">
        <v>858</v>
      </c>
      <c r="D71" s="256"/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</row>
    <row r="72" spans="2:16" ht="16.5" thickBot="1">
      <c r="B72" s="383">
        <v>25</v>
      </c>
      <c r="C72" s="381" t="s">
        <v>859</v>
      </c>
      <c r="D72" s="256"/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6"/>
      <c r="P72" s="256"/>
    </row>
    <row r="73" spans="2:16" ht="16.5" thickBot="1">
      <c r="B73" s="383">
        <v>26</v>
      </c>
      <c r="C73" s="381" t="s">
        <v>860</v>
      </c>
      <c r="D73" s="256"/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</row>
    <row r="74" spans="2:16" ht="16.5" thickBot="1">
      <c r="B74" s="383">
        <v>27</v>
      </c>
      <c r="C74" s="381" t="s">
        <v>861</v>
      </c>
      <c r="D74" s="256"/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</row>
    <row r="75" spans="2:16" ht="25.5">
      <c r="B75" s="1516">
        <v>28</v>
      </c>
      <c r="C75" s="382" t="s">
        <v>862</v>
      </c>
      <c r="D75" s="1247"/>
      <c r="E75" s="1247"/>
      <c r="F75" s="1247"/>
      <c r="G75" s="1247"/>
      <c r="H75" s="1247"/>
      <c r="I75" s="1247"/>
      <c r="J75" s="1247"/>
      <c r="K75" s="1247"/>
      <c r="L75" s="1247"/>
      <c r="M75" s="1247"/>
      <c r="N75" s="1247"/>
      <c r="O75" s="1247"/>
      <c r="P75" s="1247"/>
    </row>
    <row r="76" spans="2:16" ht="15.75" thickBot="1">
      <c r="B76" s="1517"/>
      <c r="C76" s="381" t="s">
        <v>863</v>
      </c>
      <c r="D76" s="1249"/>
      <c r="E76" s="1249"/>
      <c r="F76" s="1249"/>
      <c r="G76" s="1249"/>
      <c r="H76" s="1249"/>
      <c r="I76" s="1249"/>
      <c r="J76" s="1249"/>
      <c r="K76" s="1249"/>
      <c r="L76" s="1249"/>
      <c r="M76" s="1249"/>
      <c r="N76" s="1249"/>
      <c r="O76" s="1249"/>
      <c r="P76" s="1249"/>
    </row>
    <row r="77" spans="2:16" ht="25.5">
      <c r="B77" s="1516">
        <v>29</v>
      </c>
      <c r="C77" s="382" t="s">
        <v>864</v>
      </c>
      <c r="D77" s="1247"/>
      <c r="E77" s="1247"/>
      <c r="F77" s="1247"/>
      <c r="G77" s="1247"/>
      <c r="H77" s="1247"/>
      <c r="I77" s="1247"/>
      <c r="J77" s="1247"/>
      <c r="K77" s="1247"/>
      <c r="L77" s="1247"/>
      <c r="M77" s="1247"/>
      <c r="N77" s="1247"/>
      <c r="O77" s="1247"/>
      <c r="P77" s="1247"/>
    </row>
    <row r="78" spans="2:16" ht="15.75" thickBot="1">
      <c r="B78" s="1517"/>
      <c r="C78" s="381" t="s">
        <v>863</v>
      </c>
      <c r="D78" s="1249"/>
      <c r="E78" s="1249"/>
      <c r="F78" s="1249"/>
      <c r="G78" s="1249"/>
      <c r="H78" s="1249"/>
      <c r="I78" s="1249"/>
      <c r="J78" s="1249"/>
      <c r="K78" s="1249"/>
      <c r="L78" s="1249"/>
      <c r="M78" s="1249"/>
      <c r="N78" s="1249"/>
      <c r="O78" s="1249"/>
      <c r="P78" s="1249"/>
    </row>
    <row r="79" spans="2:16" ht="16.5" thickBot="1">
      <c r="B79" s="383">
        <v>30</v>
      </c>
      <c r="C79" s="381" t="s">
        <v>865</v>
      </c>
      <c r="D79" s="256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</row>
    <row r="80" spans="2:16" ht="16.5" thickBot="1">
      <c r="B80" s="383">
        <v>31</v>
      </c>
      <c r="C80" s="381" t="s">
        <v>866</v>
      </c>
      <c r="D80" s="256"/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6"/>
      <c r="P80" s="256"/>
    </row>
    <row r="81" spans="2:16" ht="16.5" thickBot="1">
      <c r="B81" s="383">
        <v>32</v>
      </c>
      <c r="C81" s="381" t="s">
        <v>867</v>
      </c>
      <c r="D81" s="256"/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6"/>
      <c r="P81" s="256"/>
    </row>
    <row r="82" spans="2:16" ht="26.25" thickBot="1">
      <c r="B82" s="383">
        <v>33</v>
      </c>
      <c r="C82" s="381" t="s">
        <v>868</v>
      </c>
      <c r="D82" s="256"/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6"/>
      <c r="P82" s="256"/>
    </row>
    <row r="85" spans="2:16">
      <c r="B85" s="385" t="s">
        <v>869</v>
      </c>
      <c r="C85" s="385"/>
    </row>
    <row r="86" spans="2:16">
      <c r="B86" s="385" t="s">
        <v>870</v>
      </c>
      <c r="C86" s="385"/>
    </row>
    <row r="87" spans="2:16">
      <c r="B87" s="385" t="s">
        <v>871</v>
      </c>
      <c r="C87" s="385"/>
    </row>
    <row r="88" spans="2:16">
      <c r="B88" s="385" t="s">
        <v>872</v>
      </c>
      <c r="C88" s="385"/>
    </row>
    <row r="89" spans="2:16">
      <c r="C89" s="386"/>
    </row>
  </sheetData>
  <mergeCells count="286">
    <mergeCell ref="K77:K78"/>
    <mergeCell ref="L77:L78"/>
    <mergeCell ref="M77:M78"/>
    <mergeCell ref="N77:N78"/>
    <mergeCell ref="O77:O78"/>
    <mergeCell ref="P77:P78"/>
    <mergeCell ref="O75:O76"/>
    <mergeCell ref="P75:P76"/>
    <mergeCell ref="B77:B78"/>
    <mergeCell ref="D77:D78"/>
    <mergeCell ref="E77:E78"/>
    <mergeCell ref="F77:F78"/>
    <mergeCell ref="G77:G78"/>
    <mergeCell ref="H77:H78"/>
    <mergeCell ref="I77:I78"/>
    <mergeCell ref="J77:J78"/>
    <mergeCell ref="I75:I76"/>
    <mergeCell ref="J75:J76"/>
    <mergeCell ref="K75:K76"/>
    <mergeCell ref="L75:L76"/>
    <mergeCell ref="M75:M76"/>
    <mergeCell ref="N75:N76"/>
    <mergeCell ref="B75:B76"/>
    <mergeCell ref="D75:D76"/>
    <mergeCell ref="E75:E76"/>
    <mergeCell ref="F75:F76"/>
    <mergeCell ref="G75:G76"/>
    <mergeCell ref="H75:H76"/>
    <mergeCell ref="K60:K61"/>
    <mergeCell ref="L60:L61"/>
    <mergeCell ref="M60:M61"/>
    <mergeCell ref="N60:N61"/>
    <mergeCell ref="O60:O61"/>
    <mergeCell ref="P60:P61"/>
    <mergeCell ref="O58:O59"/>
    <mergeCell ref="P58:P59"/>
    <mergeCell ref="B60:B61"/>
    <mergeCell ref="D60:D61"/>
    <mergeCell ref="E60:E61"/>
    <mergeCell ref="F60:F61"/>
    <mergeCell ref="G60:G61"/>
    <mergeCell ref="H60:H61"/>
    <mergeCell ref="I60:I61"/>
    <mergeCell ref="J60:J61"/>
    <mergeCell ref="I58:I59"/>
    <mergeCell ref="J58:J59"/>
    <mergeCell ref="K58:K59"/>
    <mergeCell ref="L58:L59"/>
    <mergeCell ref="M58:M59"/>
    <mergeCell ref="N58:N59"/>
    <mergeCell ref="B58:B59"/>
    <mergeCell ref="D58:D59"/>
    <mergeCell ref="E58:E59"/>
    <mergeCell ref="F58:F59"/>
    <mergeCell ref="G58:G59"/>
    <mergeCell ref="H58:H59"/>
    <mergeCell ref="K52:K53"/>
    <mergeCell ref="L52:L53"/>
    <mergeCell ref="M52:M53"/>
    <mergeCell ref="N52:N53"/>
    <mergeCell ref="O52:O53"/>
    <mergeCell ref="P52:P53"/>
    <mergeCell ref="O50:O51"/>
    <mergeCell ref="P50:P51"/>
    <mergeCell ref="B52:B53"/>
    <mergeCell ref="D52:D53"/>
    <mergeCell ref="E52:E53"/>
    <mergeCell ref="F52:F53"/>
    <mergeCell ref="G52:G53"/>
    <mergeCell ref="H52:H53"/>
    <mergeCell ref="I52:I53"/>
    <mergeCell ref="J52:J53"/>
    <mergeCell ref="I50:I51"/>
    <mergeCell ref="J50:J51"/>
    <mergeCell ref="K50:K51"/>
    <mergeCell ref="L50:L51"/>
    <mergeCell ref="M50:M51"/>
    <mergeCell ref="N50:N51"/>
    <mergeCell ref="B50:B51"/>
    <mergeCell ref="D50:D51"/>
    <mergeCell ref="E50:E51"/>
    <mergeCell ref="F50:F51"/>
    <mergeCell ref="G50:G51"/>
    <mergeCell ref="H50:H51"/>
    <mergeCell ref="K48:K49"/>
    <mergeCell ref="L48:L49"/>
    <mergeCell ref="M48:M49"/>
    <mergeCell ref="N48:N49"/>
    <mergeCell ref="O48:O49"/>
    <mergeCell ref="P48:P49"/>
    <mergeCell ref="O46:O47"/>
    <mergeCell ref="P46:P47"/>
    <mergeCell ref="B48:B49"/>
    <mergeCell ref="D48:D49"/>
    <mergeCell ref="E48:E49"/>
    <mergeCell ref="F48:F49"/>
    <mergeCell ref="G48:G49"/>
    <mergeCell ref="H48:H49"/>
    <mergeCell ref="I48:I49"/>
    <mergeCell ref="J48:J49"/>
    <mergeCell ref="I46:I47"/>
    <mergeCell ref="J46:J47"/>
    <mergeCell ref="K46:K47"/>
    <mergeCell ref="L46:L47"/>
    <mergeCell ref="M46:M47"/>
    <mergeCell ref="N46:N47"/>
    <mergeCell ref="B46:B47"/>
    <mergeCell ref="D46:D47"/>
    <mergeCell ref="E46:E47"/>
    <mergeCell ref="F46:F47"/>
    <mergeCell ref="G46:G47"/>
    <mergeCell ref="H46:H47"/>
    <mergeCell ref="K43:K44"/>
    <mergeCell ref="L43:L44"/>
    <mergeCell ref="M43:M44"/>
    <mergeCell ref="N43:N44"/>
    <mergeCell ref="O43:O44"/>
    <mergeCell ref="P43:P44"/>
    <mergeCell ref="O41:O42"/>
    <mergeCell ref="P41:P42"/>
    <mergeCell ref="B43:B44"/>
    <mergeCell ref="D43:D44"/>
    <mergeCell ref="E43:E44"/>
    <mergeCell ref="F43:F44"/>
    <mergeCell ref="G43:G44"/>
    <mergeCell ref="H43:H44"/>
    <mergeCell ref="I43:I44"/>
    <mergeCell ref="J43:J44"/>
    <mergeCell ref="I41:I42"/>
    <mergeCell ref="J41:J42"/>
    <mergeCell ref="K41:K42"/>
    <mergeCell ref="L41:L42"/>
    <mergeCell ref="M41:M42"/>
    <mergeCell ref="N41:N42"/>
    <mergeCell ref="B41:B42"/>
    <mergeCell ref="D41:D42"/>
    <mergeCell ref="E41:E42"/>
    <mergeCell ref="F41:F42"/>
    <mergeCell ref="G41:G42"/>
    <mergeCell ref="H41:H42"/>
    <mergeCell ref="K38:K39"/>
    <mergeCell ref="L38:L39"/>
    <mergeCell ref="M38:M39"/>
    <mergeCell ref="N38:N39"/>
    <mergeCell ref="O38:O39"/>
    <mergeCell ref="P38:P39"/>
    <mergeCell ref="O35:O37"/>
    <mergeCell ref="P35:P37"/>
    <mergeCell ref="B38:B39"/>
    <mergeCell ref="D38:D39"/>
    <mergeCell ref="E38:E39"/>
    <mergeCell ref="F38:F39"/>
    <mergeCell ref="G38:G39"/>
    <mergeCell ref="H38:H39"/>
    <mergeCell ref="I38:I39"/>
    <mergeCell ref="J38:J39"/>
    <mergeCell ref="I35:I37"/>
    <mergeCell ref="J35:J37"/>
    <mergeCell ref="K35:K37"/>
    <mergeCell ref="L35:L37"/>
    <mergeCell ref="M35:M37"/>
    <mergeCell ref="N35:N37"/>
    <mergeCell ref="B35:B37"/>
    <mergeCell ref="D35:D37"/>
    <mergeCell ref="E35:E37"/>
    <mergeCell ref="F35:F37"/>
    <mergeCell ref="G35:G37"/>
    <mergeCell ref="H35:H37"/>
    <mergeCell ref="K33:K34"/>
    <mergeCell ref="L33:L34"/>
    <mergeCell ref="M33:M34"/>
    <mergeCell ref="N33:N34"/>
    <mergeCell ref="O33:O34"/>
    <mergeCell ref="P33:P34"/>
    <mergeCell ref="O31:O32"/>
    <mergeCell ref="P31:P32"/>
    <mergeCell ref="B33:B34"/>
    <mergeCell ref="D33:D34"/>
    <mergeCell ref="E33:E34"/>
    <mergeCell ref="F33:F34"/>
    <mergeCell ref="G33:G34"/>
    <mergeCell ref="H33:H34"/>
    <mergeCell ref="I33:I34"/>
    <mergeCell ref="J33:J34"/>
    <mergeCell ref="I31:I32"/>
    <mergeCell ref="J31:J32"/>
    <mergeCell ref="K31:K32"/>
    <mergeCell ref="L31:L32"/>
    <mergeCell ref="M31:M32"/>
    <mergeCell ref="N31:N32"/>
    <mergeCell ref="B31:B32"/>
    <mergeCell ref="D31:D32"/>
    <mergeCell ref="E31:E32"/>
    <mergeCell ref="F31:F32"/>
    <mergeCell ref="G31:G32"/>
    <mergeCell ref="H31:H32"/>
    <mergeCell ref="K28:K29"/>
    <mergeCell ref="L28:L29"/>
    <mergeCell ref="M28:M29"/>
    <mergeCell ref="N28:N29"/>
    <mergeCell ref="O28:O29"/>
    <mergeCell ref="P28:P29"/>
    <mergeCell ref="O25:O27"/>
    <mergeCell ref="P25:P27"/>
    <mergeCell ref="B28:B29"/>
    <mergeCell ref="D28:D29"/>
    <mergeCell ref="E28:E29"/>
    <mergeCell ref="F28:F29"/>
    <mergeCell ref="G28:G29"/>
    <mergeCell ref="H28:H29"/>
    <mergeCell ref="I28:I29"/>
    <mergeCell ref="J28:J29"/>
    <mergeCell ref="I25:I27"/>
    <mergeCell ref="J25:J27"/>
    <mergeCell ref="K25:K27"/>
    <mergeCell ref="L25:L27"/>
    <mergeCell ref="M25:M27"/>
    <mergeCell ref="N25:N27"/>
    <mergeCell ref="B25:B27"/>
    <mergeCell ref="D25:D27"/>
    <mergeCell ref="E25:E27"/>
    <mergeCell ref="F25:F27"/>
    <mergeCell ref="G25:G27"/>
    <mergeCell ref="H25:H27"/>
    <mergeCell ref="P23:P24"/>
    <mergeCell ref="O21:O22"/>
    <mergeCell ref="P21:P22"/>
    <mergeCell ref="B23:B24"/>
    <mergeCell ref="D23:D24"/>
    <mergeCell ref="E23:E24"/>
    <mergeCell ref="F23:F24"/>
    <mergeCell ref="G23:G24"/>
    <mergeCell ref="H23:H24"/>
    <mergeCell ref="I23:I24"/>
    <mergeCell ref="J23:J24"/>
    <mergeCell ref="I21:I22"/>
    <mergeCell ref="J21:J22"/>
    <mergeCell ref="K21:K22"/>
    <mergeCell ref="L21:L22"/>
    <mergeCell ref="M21:M22"/>
    <mergeCell ref="N21:N22"/>
    <mergeCell ref="B21:B22"/>
    <mergeCell ref="D21:D22"/>
    <mergeCell ref="K19:K20"/>
    <mergeCell ref="L19:L20"/>
    <mergeCell ref="M19:M20"/>
    <mergeCell ref="N19:N20"/>
    <mergeCell ref="O19:O20"/>
    <mergeCell ref="K23:K24"/>
    <mergeCell ref="L23:L24"/>
    <mergeCell ref="M23:M24"/>
    <mergeCell ref="N23:N24"/>
    <mergeCell ref="O23:O24"/>
    <mergeCell ref="D16:D17"/>
    <mergeCell ref="E16:E17"/>
    <mergeCell ref="F16:F17"/>
    <mergeCell ref="G16:G17"/>
    <mergeCell ref="H16:H17"/>
    <mergeCell ref="E21:E22"/>
    <mergeCell ref="F21:F22"/>
    <mergeCell ref="G21:G22"/>
    <mergeCell ref="H21:H22"/>
    <mergeCell ref="B4:P4"/>
    <mergeCell ref="B5:P5"/>
    <mergeCell ref="B6:P6"/>
    <mergeCell ref="B7:P7"/>
    <mergeCell ref="B8:P8"/>
    <mergeCell ref="B9:P9"/>
    <mergeCell ref="P19:P20"/>
    <mergeCell ref="O16:O17"/>
    <mergeCell ref="P16:P17"/>
    <mergeCell ref="B19:B20"/>
    <mergeCell ref="D19:D20"/>
    <mergeCell ref="E19:E20"/>
    <mergeCell ref="F19:F20"/>
    <mergeCell ref="G19:G20"/>
    <mergeCell ref="H19:H20"/>
    <mergeCell ref="I19:I20"/>
    <mergeCell ref="J19:J20"/>
    <mergeCell ref="I16:I17"/>
    <mergeCell ref="J16:J17"/>
    <mergeCell ref="K16:K17"/>
    <mergeCell ref="L16:L17"/>
    <mergeCell ref="M16:M17"/>
    <mergeCell ref="N16:N17"/>
    <mergeCell ref="B16:B17"/>
  </mergeCells>
  <printOptions horizontalCentered="1"/>
  <pageMargins left="0" right="0" top="0.15748031496062992" bottom="0.15748031496062992" header="0.31496062992125984" footer="0.31496062992125984"/>
  <pageSetup paperSize="9" scale="91" fitToHeight="3" orientation="landscape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4" sqref="H14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B2:L107"/>
  <sheetViews>
    <sheetView showGridLines="0" view="pageBreakPreview" topLeftCell="A73" zoomScale="106" zoomScaleSheetLayoutView="106" workbookViewId="0">
      <selection activeCell="H84" sqref="H84"/>
    </sheetView>
  </sheetViews>
  <sheetFormatPr defaultRowHeight="14.25"/>
  <cols>
    <col min="1" max="1" width="9.140625" style="33"/>
    <col min="2" max="2" width="9" style="32" customWidth="1"/>
    <col min="3" max="3" width="33.140625" style="33" customWidth="1"/>
    <col min="4" max="4" width="7.42578125" style="32" bestFit="1" customWidth="1"/>
    <col min="5" max="5" width="14.85546875" style="32" customWidth="1"/>
    <col min="6" max="7" width="12.28515625" style="33" bestFit="1" customWidth="1"/>
    <col min="8" max="8" width="12.5703125" style="33" bestFit="1" customWidth="1"/>
    <col min="9" max="9" width="12.28515625" style="33" bestFit="1" customWidth="1"/>
    <col min="10" max="10" width="11.140625" style="33" bestFit="1" customWidth="1"/>
    <col min="11" max="16384" width="9.140625" style="33"/>
  </cols>
  <sheetData>
    <row r="2" spans="2:12" ht="15" thickBot="1"/>
    <row r="3" spans="2:12" ht="15" customHeight="1">
      <c r="B3" s="1134" t="s">
        <v>172</v>
      </c>
      <c r="C3" s="1135"/>
      <c r="D3" s="1135"/>
      <c r="E3" s="1135"/>
      <c r="F3" s="1135"/>
      <c r="G3" s="1135"/>
      <c r="H3" s="1135"/>
      <c r="I3" s="1135"/>
      <c r="J3" s="1136"/>
      <c r="K3" s="701"/>
      <c r="L3" s="702"/>
    </row>
    <row r="4" spans="2:12" ht="17.25" thickBot="1">
      <c r="B4" s="51"/>
      <c r="C4" s="35"/>
      <c r="D4" s="60"/>
      <c r="E4" s="60"/>
      <c r="F4" s="35"/>
      <c r="G4" s="35"/>
      <c r="H4" s="35"/>
      <c r="I4" s="35"/>
      <c r="J4" s="36"/>
      <c r="K4" s="35"/>
      <c r="L4" s="36"/>
    </row>
    <row r="5" spans="2:12" ht="16.5" thickBot="1">
      <c r="B5" s="67" t="s">
        <v>116</v>
      </c>
      <c r="C5" s="58" t="s">
        <v>37</v>
      </c>
      <c r="D5" s="59" t="s">
        <v>173</v>
      </c>
      <c r="E5" s="623" t="s">
        <v>174</v>
      </c>
      <c r="F5" s="54" t="s">
        <v>3</v>
      </c>
      <c r="G5" s="54" t="s">
        <v>4</v>
      </c>
      <c r="H5" s="54" t="s">
        <v>5</v>
      </c>
      <c r="I5" s="54" t="s">
        <v>6</v>
      </c>
      <c r="J5" s="54" t="s">
        <v>0</v>
      </c>
      <c r="K5" s="35"/>
      <c r="L5" s="36"/>
    </row>
    <row r="6" spans="2:12" ht="15">
      <c r="B6" s="55">
        <v>10</v>
      </c>
      <c r="C6" s="57" t="s">
        <v>38</v>
      </c>
      <c r="D6" s="66"/>
      <c r="E6" s="61"/>
      <c r="F6" s="56"/>
      <c r="G6" s="56"/>
      <c r="H6" s="56"/>
      <c r="I6" s="56"/>
      <c r="J6" s="56"/>
      <c r="K6" s="35"/>
      <c r="L6" s="36"/>
    </row>
    <row r="7" spans="2:12" customFormat="1" ht="30">
      <c r="B7" s="428">
        <v>10.1</v>
      </c>
      <c r="C7" s="407" t="s">
        <v>927</v>
      </c>
      <c r="D7" s="407"/>
      <c r="E7" s="624" t="s">
        <v>39</v>
      </c>
      <c r="F7" s="408">
        <v>12341.01</v>
      </c>
      <c r="G7" s="408">
        <v>13179.49</v>
      </c>
      <c r="H7" s="408">
        <v>11638.77</v>
      </c>
      <c r="I7" s="408">
        <v>11985.2158</v>
      </c>
      <c r="J7" s="718">
        <v>12936.7855</v>
      </c>
      <c r="K7" s="50"/>
      <c r="L7" s="204"/>
    </row>
    <row r="8" spans="2:12" customFormat="1" ht="15">
      <c r="B8" s="428">
        <v>10.199999999999999</v>
      </c>
      <c r="C8" s="404" t="s">
        <v>928</v>
      </c>
      <c r="D8" s="404"/>
      <c r="E8" s="624" t="s">
        <v>39</v>
      </c>
      <c r="F8" s="408">
        <f>F7-8.81*F7/100</f>
        <v>11253.767019000001</v>
      </c>
      <c r="G8" s="408">
        <f>G7-9.31*G7/100</f>
        <v>11952.479481</v>
      </c>
      <c r="H8" s="408">
        <f>H7-8.64*H7/100</f>
        <v>10633.180272</v>
      </c>
      <c r="I8" s="408">
        <f>I7-8.15*I7/100</f>
        <v>11008.4207123</v>
      </c>
      <c r="J8" s="718">
        <f>J7-7.97*J7/100</f>
        <v>11905.72369565</v>
      </c>
      <c r="K8" s="50"/>
      <c r="L8" s="204"/>
    </row>
    <row r="9" spans="2:12" customFormat="1" ht="15">
      <c r="B9" s="428">
        <v>10.3</v>
      </c>
      <c r="C9" s="404" t="s">
        <v>929</v>
      </c>
      <c r="D9" s="404"/>
      <c r="E9" s="624" t="s">
        <v>39</v>
      </c>
      <c r="F9" s="408" t="s">
        <v>930</v>
      </c>
      <c r="G9" s="409">
        <v>12300.332999999995</v>
      </c>
      <c r="H9" s="409">
        <v>10853.964500000002</v>
      </c>
      <c r="I9" s="409">
        <v>11029.290500000006</v>
      </c>
      <c r="J9" s="732">
        <v>11946.840249999999</v>
      </c>
      <c r="K9" s="50"/>
      <c r="L9" s="204"/>
    </row>
    <row r="10" spans="2:12" customFormat="1" ht="15">
      <c r="B10" s="428">
        <v>11</v>
      </c>
      <c r="C10" s="404" t="s">
        <v>42</v>
      </c>
      <c r="D10" s="404"/>
      <c r="E10" s="624" t="s">
        <v>9</v>
      </c>
      <c r="F10" s="408" t="s">
        <v>930</v>
      </c>
      <c r="G10" s="409">
        <f>78.7*2167/100</f>
        <v>1705.4289999999999</v>
      </c>
      <c r="H10" s="409">
        <f>72.8*2167/100</f>
        <v>1577.576</v>
      </c>
      <c r="I10" s="409">
        <f>74.2*2167/100</f>
        <v>1607.914</v>
      </c>
      <c r="J10" s="732">
        <f>89.1*2167/100</f>
        <v>1930.7969999999998</v>
      </c>
      <c r="K10" s="50"/>
      <c r="L10" s="204"/>
    </row>
    <row r="11" spans="2:12" customFormat="1" ht="45">
      <c r="B11" s="428">
        <v>12</v>
      </c>
      <c r="C11" s="407" t="s">
        <v>43</v>
      </c>
      <c r="D11" s="407"/>
      <c r="E11" s="624" t="s">
        <v>39</v>
      </c>
      <c r="F11" s="408">
        <f>F7*8.81/100</f>
        <v>1087.2429810000001</v>
      </c>
      <c r="G11" s="408">
        <f>G7*9.31/100</f>
        <v>1227.0105190000002</v>
      </c>
      <c r="H11" s="408">
        <f>H7*8.64/100</f>
        <v>1005.589728</v>
      </c>
      <c r="I11" s="408">
        <f>I7*8.15/100</f>
        <v>976.79508769999995</v>
      </c>
      <c r="J11" s="718">
        <f>J7*7.97/100</f>
        <v>1031.0618043500001</v>
      </c>
      <c r="K11" s="50"/>
      <c r="L11" s="204"/>
    </row>
    <row r="12" spans="2:12" customFormat="1" ht="30">
      <c r="B12" s="428">
        <v>13</v>
      </c>
      <c r="C12" s="407" t="s">
        <v>44</v>
      </c>
      <c r="D12" s="407"/>
      <c r="E12" s="624" t="s">
        <v>39</v>
      </c>
      <c r="F12" s="408">
        <v>14.606999999999999</v>
      </c>
      <c r="G12" s="408">
        <v>13.435</v>
      </c>
      <c r="H12" s="408">
        <v>13.957000000000001</v>
      </c>
      <c r="I12" s="408">
        <v>14.1716</v>
      </c>
      <c r="J12" s="718">
        <v>14.114100000000001</v>
      </c>
      <c r="K12" s="50"/>
      <c r="L12" s="204"/>
    </row>
    <row r="13" spans="2:12" s="457" customFormat="1" ht="15">
      <c r="B13" s="715">
        <v>14</v>
      </c>
      <c r="C13" s="460" t="s">
        <v>1000</v>
      </c>
      <c r="D13" s="460"/>
      <c r="E13" s="1045"/>
      <c r="F13" s="1045"/>
      <c r="G13" s="1045"/>
      <c r="H13" s="1045"/>
      <c r="I13" s="1045"/>
      <c r="J13" s="1126"/>
      <c r="K13" s="716"/>
      <c r="L13" s="717"/>
    </row>
    <row r="14" spans="2:12" s="457" customFormat="1" ht="15">
      <c r="B14" s="715">
        <v>14.1</v>
      </c>
      <c r="C14" s="620" t="s">
        <v>1043</v>
      </c>
      <c r="D14" s="620"/>
      <c r="E14" s="619" t="s">
        <v>13</v>
      </c>
      <c r="F14" s="619">
        <f>8198641.0827591+196901.005</f>
        <v>8395542.0877590999</v>
      </c>
      <c r="G14" s="463">
        <v>9256040.9225750007</v>
      </c>
      <c r="H14" s="619">
        <v>8191338.2291327473</v>
      </c>
      <c r="I14" s="619">
        <v>7685454.7915699994</v>
      </c>
      <c r="J14" s="733">
        <v>8171171.8504247479</v>
      </c>
      <c r="K14" s="716"/>
      <c r="L14" s="717"/>
    </row>
    <row r="15" spans="2:12" s="457" customFormat="1" ht="15">
      <c r="B15" s="715" t="s">
        <v>45</v>
      </c>
      <c r="C15" s="460" t="s">
        <v>46</v>
      </c>
      <c r="D15" s="460"/>
      <c r="E15" s="1045"/>
      <c r="F15" s="1045"/>
      <c r="G15" s="1045"/>
      <c r="H15" s="1045"/>
      <c r="I15" s="1045"/>
      <c r="J15" s="1126"/>
      <c r="K15" s="716"/>
      <c r="L15" s="717"/>
    </row>
    <row r="16" spans="2:12" s="457" customFormat="1" ht="15">
      <c r="B16" s="715"/>
      <c r="C16" s="620" t="s">
        <v>47</v>
      </c>
      <c r="D16" s="620"/>
      <c r="E16" s="619" t="s">
        <v>13</v>
      </c>
      <c r="F16" s="619">
        <v>1843572.89</v>
      </c>
      <c r="G16" s="619">
        <v>1522705.77</v>
      </c>
      <c r="H16" s="619">
        <v>1005111.61</v>
      </c>
      <c r="I16" s="619" t="s">
        <v>930</v>
      </c>
      <c r="J16" s="733" t="s">
        <v>930</v>
      </c>
      <c r="K16" s="716"/>
      <c r="L16" s="717"/>
    </row>
    <row r="17" spans="2:12" s="457" customFormat="1" ht="15">
      <c r="B17" s="715"/>
      <c r="C17" s="620" t="s">
        <v>48</v>
      </c>
      <c r="D17" s="620"/>
      <c r="E17" s="619" t="s">
        <v>13</v>
      </c>
      <c r="F17" s="619">
        <f>7750972.877-F16</f>
        <v>5907399.9870000007</v>
      </c>
      <c r="G17" s="619">
        <f>8388516.13-G16</f>
        <v>6865810.3599999994</v>
      </c>
      <c r="H17" s="619">
        <f>8441520.87-H16</f>
        <v>7436409.2599999988</v>
      </c>
      <c r="I17" s="619">
        <v>7973171.7500000009</v>
      </c>
      <c r="J17" s="733">
        <v>7772109.1299999999</v>
      </c>
      <c r="K17" s="716"/>
      <c r="L17" s="717"/>
    </row>
    <row r="18" spans="2:12" s="457" customFormat="1" ht="15">
      <c r="B18" s="715" t="s">
        <v>49</v>
      </c>
      <c r="C18" s="620" t="s">
        <v>1044</v>
      </c>
      <c r="D18" s="620"/>
      <c r="E18" s="619" t="s">
        <v>13</v>
      </c>
      <c r="F18" s="619">
        <v>909077.68</v>
      </c>
      <c r="G18" s="619">
        <v>756440.23</v>
      </c>
      <c r="H18" s="619" t="s">
        <v>1045</v>
      </c>
      <c r="I18" s="619" t="s">
        <v>1045</v>
      </c>
      <c r="J18" s="733" t="s">
        <v>1045</v>
      </c>
      <c r="K18" s="716"/>
      <c r="L18" s="717"/>
    </row>
    <row r="19" spans="2:12" s="457" customFormat="1" ht="15">
      <c r="B19" s="715" t="s">
        <v>50</v>
      </c>
      <c r="C19" s="620" t="s">
        <v>1046</v>
      </c>
      <c r="D19" s="620"/>
      <c r="E19" s="619" t="s">
        <v>13</v>
      </c>
      <c r="F19" s="1045" t="s">
        <v>930</v>
      </c>
      <c r="G19" s="1045"/>
      <c r="H19" s="1045"/>
      <c r="I19" s="1045"/>
      <c r="J19" s="1126"/>
      <c r="K19" s="716"/>
      <c r="L19" s="717"/>
    </row>
    <row r="20" spans="2:12" s="457" customFormat="1" ht="15">
      <c r="B20" s="715">
        <v>14.2</v>
      </c>
      <c r="C20" s="460" t="s">
        <v>1047</v>
      </c>
      <c r="D20" s="460"/>
      <c r="E20" s="1045"/>
      <c r="F20" s="1045"/>
      <c r="G20" s="1045"/>
      <c r="H20" s="1045"/>
      <c r="I20" s="1045"/>
      <c r="J20" s="1126"/>
      <c r="K20" s="716"/>
      <c r="L20" s="717"/>
    </row>
    <row r="21" spans="2:12" s="457" customFormat="1" ht="15">
      <c r="B21" s="715" t="s">
        <v>51</v>
      </c>
      <c r="C21" s="460" t="s">
        <v>46</v>
      </c>
      <c r="D21" s="460"/>
      <c r="E21" s="1045"/>
      <c r="F21" s="1045"/>
      <c r="G21" s="1045"/>
      <c r="H21" s="1045"/>
      <c r="I21" s="1045"/>
      <c r="J21" s="1126"/>
      <c r="K21" s="716"/>
      <c r="L21" s="717"/>
    </row>
    <row r="22" spans="2:12" s="457" customFormat="1" ht="15">
      <c r="B22" s="715"/>
      <c r="C22" s="620" t="s">
        <v>1048</v>
      </c>
      <c r="D22" s="620"/>
      <c r="E22" s="619" t="s">
        <v>1049</v>
      </c>
      <c r="F22" s="619">
        <v>5251.93</v>
      </c>
      <c r="G22" s="619">
        <v>5033.45</v>
      </c>
      <c r="H22" s="619">
        <v>5194.05</v>
      </c>
      <c r="I22" s="619">
        <v>5628.6</v>
      </c>
      <c r="J22" s="733">
        <v>5057.6099999999997</v>
      </c>
      <c r="K22" s="716"/>
      <c r="L22" s="717"/>
    </row>
    <row r="23" spans="2:12" s="457" customFormat="1" ht="15">
      <c r="B23" s="715"/>
      <c r="C23" s="620" t="s">
        <v>1050</v>
      </c>
      <c r="D23" s="620"/>
      <c r="E23" s="619" t="s">
        <v>1049</v>
      </c>
      <c r="F23" s="462">
        <v>3357.2478143096828</v>
      </c>
      <c r="G23" s="462">
        <v>3387.6106650398488</v>
      </c>
      <c r="H23" s="462">
        <v>3428.6569457695587</v>
      </c>
      <c r="I23" s="462">
        <v>3747.7342807613027</v>
      </c>
      <c r="J23" s="734">
        <v>3840.8545450057063</v>
      </c>
      <c r="K23" s="716"/>
      <c r="L23" s="717"/>
    </row>
    <row r="24" spans="2:12" s="457" customFormat="1" ht="15">
      <c r="B24" s="715"/>
      <c r="C24" s="620" t="s">
        <v>1051</v>
      </c>
      <c r="D24" s="620"/>
      <c r="E24" s="619" t="s">
        <v>1049</v>
      </c>
      <c r="F24" s="619">
        <v>3644</v>
      </c>
      <c r="G24" s="619">
        <v>3611</v>
      </c>
      <c r="H24" s="619">
        <v>3497</v>
      </c>
      <c r="I24" s="619">
        <v>3881</v>
      </c>
      <c r="J24" s="733">
        <v>3916</v>
      </c>
      <c r="K24" s="716"/>
      <c r="L24" s="717"/>
    </row>
    <row r="25" spans="2:12" s="457" customFormat="1" ht="15">
      <c r="B25" s="715" t="s">
        <v>52</v>
      </c>
      <c r="C25" s="620" t="s">
        <v>1052</v>
      </c>
      <c r="D25" s="620"/>
      <c r="E25" s="1045"/>
      <c r="F25" s="1045"/>
      <c r="G25" s="1045"/>
      <c r="H25" s="1045"/>
      <c r="I25" s="1045"/>
      <c r="J25" s="1126"/>
      <c r="K25" s="716"/>
      <c r="L25" s="717"/>
    </row>
    <row r="26" spans="2:12" s="457" customFormat="1" ht="15">
      <c r="B26" s="715"/>
      <c r="C26" s="620" t="s">
        <v>1048</v>
      </c>
      <c r="D26" s="620"/>
      <c r="E26" s="619" t="s">
        <v>1049</v>
      </c>
      <c r="F26" s="619">
        <v>6216</v>
      </c>
      <c r="G26" s="619">
        <v>6112</v>
      </c>
      <c r="H26" s="464" t="s">
        <v>1053</v>
      </c>
      <c r="I26" s="464" t="s">
        <v>1053</v>
      </c>
      <c r="J26" s="735" t="s">
        <v>1053</v>
      </c>
      <c r="K26" s="716"/>
      <c r="L26" s="717"/>
    </row>
    <row r="27" spans="2:12" s="457" customFormat="1" ht="15">
      <c r="B27" s="715"/>
      <c r="C27" s="620" t="s">
        <v>1050</v>
      </c>
      <c r="D27" s="620"/>
      <c r="E27" s="619" t="s">
        <v>1049</v>
      </c>
      <c r="F27" s="619">
        <v>6216</v>
      </c>
      <c r="G27" s="619">
        <v>6112</v>
      </c>
      <c r="H27" s="464" t="s">
        <v>1053</v>
      </c>
      <c r="I27" s="464" t="s">
        <v>1053</v>
      </c>
      <c r="J27" s="735" t="s">
        <v>1053</v>
      </c>
      <c r="K27" s="716"/>
      <c r="L27" s="717"/>
    </row>
    <row r="28" spans="2:12" s="457" customFormat="1" ht="15">
      <c r="B28" s="715" t="s">
        <v>53</v>
      </c>
      <c r="C28" s="620" t="s">
        <v>1046</v>
      </c>
      <c r="D28" s="620"/>
      <c r="E28" s="619"/>
      <c r="F28" s="1082" t="s">
        <v>930</v>
      </c>
      <c r="G28" s="1082"/>
      <c r="H28" s="1082"/>
      <c r="I28" s="1082"/>
      <c r="J28" s="1127"/>
      <c r="K28" s="716"/>
      <c r="L28" s="717"/>
    </row>
    <row r="29" spans="2:12" s="457" customFormat="1" ht="15">
      <c r="B29" s="715"/>
      <c r="C29" s="620" t="s">
        <v>1048</v>
      </c>
      <c r="D29" s="620"/>
      <c r="E29" s="619" t="s">
        <v>1049</v>
      </c>
      <c r="F29" s="1082"/>
      <c r="G29" s="1082"/>
      <c r="H29" s="1082"/>
      <c r="I29" s="1082"/>
      <c r="J29" s="1127"/>
      <c r="K29" s="716"/>
      <c r="L29" s="717"/>
    </row>
    <row r="30" spans="2:12" s="457" customFormat="1" ht="15">
      <c r="B30" s="715"/>
      <c r="C30" s="620" t="s">
        <v>1050</v>
      </c>
      <c r="D30" s="620"/>
      <c r="E30" s="619" t="s">
        <v>1049</v>
      </c>
      <c r="F30" s="1082"/>
      <c r="G30" s="1082"/>
      <c r="H30" s="1082"/>
      <c r="I30" s="1082"/>
      <c r="J30" s="1127"/>
      <c r="K30" s="716"/>
      <c r="L30" s="717"/>
    </row>
    <row r="31" spans="2:12" s="457" customFormat="1" ht="30">
      <c r="B31" s="715" t="s">
        <v>54</v>
      </c>
      <c r="C31" s="620" t="s">
        <v>1054</v>
      </c>
      <c r="D31" s="620"/>
      <c r="E31" s="619" t="s">
        <v>1049</v>
      </c>
      <c r="F31" s="619">
        <v>5251.93</v>
      </c>
      <c r="G31" s="619">
        <v>5033.45</v>
      </c>
      <c r="H31" s="619">
        <v>5194.05</v>
      </c>
      <c r="I31" s="619">
        <v>5628.6</v>
      </c>
      <c r="J31" s="733">
        <v>5057.6099999999997</v>
      </c>
      <c r="K31" s="716"/>
      <c r="L31" s="717"/>
    </row>
    <row r="32" spans="2:12" s="457" customFormat="1" ht="30">
      <c r="B32" s="715" t="s">
        <v>55</v>
      </c>
      <c r="C32" s="620" t="s">
        <v>1055</v>
      </c>
      <c r="D32" s="620"/>
      <c r="E32" s="619" t="s">
        <v>1049</v>
      </c>
      <c r="F32" s="462">
        <v>3357.2478143096828</v>
      </c>
      <c r="G32" s="462">
        <v>3387.6106650398488</v>
      </c>
      <c r="H32" s="462">
        <v>3428.6569457695587</v>
      </c>
      <c r="I32" s="462">
        <v>3747.7342807613027</v>
      </c>
      <c r="J32" s="734">
        <v>3840.8545450057063</v>
      </c>
      <c r="K32" s="716"/>
      <c r="L32" s="717"/>
    </row>
    <row r="33" spans="2:12" s="457" customFormat="1" ht="30">
      <c r="B33" s="715" t="s">
        <v>56</v>
      </c>
      <c r="C33" s="620" t="s">
        <v>1056</v>
      </c>
      <c r="D33" s="620"/>
      <c r="E33" s="619" t="s">
        <v>1049</v>
      </c>
      <c r="F33" s="619">
        <v>3644</v>
      </c>
      <c r="G33" s="619">
        <v>3611</v>
      </c>
      <c r="H33" s="619">
        <v>3497</v>
      </c>
      <c r="I33" s="619">
        <v>3881</v>
      </c>
      <c r="J33" s="733">
        <v>3916</v>
      </c>
      <c r="K33" s="716"/>
      <c r="L33" s="717"/>
    </row>
    <row r="34" spans="2:12" s="457" customFormat="1" ht="15">
      <c r="B34" s="715">
        <v>14.3</v>
      </c>
      <c r="C34" s="460" t="s">
        <v>1057</v>
      </c>
      <c r="D34" s="460"/>
      <c r="E34" s="1045"/>
      <c r="F34" s="1045"/>
      <c r="G34" s="1045"/>
      <c r="H34" s="1045"/>
      <c r="I34" s="1045"/>
      <c r="J34" s="1126"/>
      <c r="K34" s="716"/>
      <c r="L34" s="717"/>
    </row>
    <row r="35" spans="2:12" s="457" customFormat="1" ht="30">
      <c r="B35" s="715" t="s">
        <v>57</v>
      </c>
      <c r="C35" s="620" t="s">
        <v>1058</v>
      </c>
      <c r="D35" s="620"/>
      <c r="E35" s="619" t="s">
        <v>1059</v>
      </c>
      <c r="F35" s="1045" t="s">
        <v>930</v>
      </c>
      <c r="G35" s="1045"/>
      <c r="H35" s="1045"/>
      <c r="I35" s="1045"/>
      <c r="J35" s="1126"/>
      <c r="K35" s="716"/>
      <c r="L35" s="717"/>
    </row>
    <row r="36" spans="2:12" s="457" customFormat="1" ht="30">
      <c r="B36" s="715" t="s">
        <v>58</v>
      </c>
      <c r="C36" s="620" t="s">
        <v>1060</v>
      </c>
      <c r="D36" s="620"/>
      <c r="E36" s="619" t="s">
        <v>1059</v>
      </c>
      <c r="F36" s="1045"/>
      <c r="G36" s="1045"/>
      <c r="H36" s="1045"/>
      <c r="I36" s="1045"/>
      <c r="J36" s="1126"/>
      <c r="K36" s="716"/>
      <c r="L36" s="717"/>
    </row>
    <row r="37" spans="2:12" s="457" customFormat="1" ht="30">
      <c r="B37" s="715" t="s">
        <v>59</v>
      </c>
      <c r="C37" s="620" t="s">
        <v>1061</v>
      </c>
      <c r="D37" s="620"/>
      <c r="E37" s="619" t="s">
        <v>1059</v>
      </c>
      <c r="F37" s="1045"/>
      <c r="G37" s="1045"/>
      <c r="H37" s="1045"/>
      <c r="I37" s="1045"/>
      <c r="J37" s="1126"/>
      <c r="K37" s="716"/>
      <c r="L37" s="717"/>
    </row>
    <row r="38" spans="2:12" s="457" customFormat="1" ht="30">
      <c r="B38" s="715" t="s">
        <v>60</v>
      </c>
      <c r="C38" s="620" t="s">
        <v>1062</v>
      </c>
      <c r="D38" s="620"/>
      <c r="E38" s="619" t="s">
        <v>1059</v>
      </c>
      <c r="F38" s="465">
        <v>3218.2965913908833</v>
      </c>
      <c r="G38" s="465">
        <v>2919.6963862858638</v>
      </c>
      <c r="H38" s="465">
        <v>2979.0162725794862</v>
      </c>
      <c r="I38" s="465">
        <v>3054.5320916741352</v>
      </c>
      <c r="J38" s="736">
        <v>3219.9472232698686</v>
      </c>
      <c r="K38" s="716"/>
      <c r="L38" s="717"/>
    </row>
    <row r="39" spans="2:12" s="457" customFormat="1" ht="45">
      <c r="B39" s="715">
        <v>14.4</v>
      </c>
      <c r="C39" s="460" t="s">
        <v>1063</v>
      </c>
      <c r="D39" s="460"/>
      <c r="E39" s="464" t="s">
        <v>1064</v>
      </c>
      <c r="F39" s="1045" t="s">
        <v>930</v>
      </c>
      <c r="G39" s="1045"/>
      <c r="H39" s="1045"/>
      <c r="I39" s="1045"/>
      <c r="J39" s="1126"/>
      <c r="K39" s="716"/>
      <c r="L39" s="717"/>
    </row>
    <row r="40" spans="2:12" s="457" customFormat="1" ht="30">
      <c r="B40" s="715" t="s">
        <v>61</v>
      </c>
      <c r="C40" s="620" t="s">
        <v>1065</v>
      </c>
      <c r="D40" s="620"/>
      <c r="E40" s="619" t="s">
        <v>121</v>
      </c>
      <c r="F40" s="1045"/>
      <c r="G40" s="1045"/>
      <c r="H40" s="1045"/>
      <c r="I40" s="1045"/>
      <c r="J40" s="1126"/>
      <c r="K40" s="716"/>
      <c r="L40" s="717"/>
    </row>
    <row r="41" spans="2:12" s="457" customFormat="1" ht="30">
      <c r="B41" s="715" t="s">
        <v>62</v>
      </c>
      <c r="C41" s="620" t="s">
        <v>1066</v>
      </c>
      <c r="D41" s="620"/>
      <c r="E41" s="1045"/>
      <c r="F41" s="1045"/>
      <c r="G41" s="1045"/>
      <c r="H41" s="1045"/>
      <c r="I41" s="1045"/>
      <c r="J41" s="1126"/>
      <c r="K41" s="716"/>
      <c r="L41" s="717"/>
    </row>
    <row r="42" spans="2:12" s="457" customFormat="1" ht="15">
      <c r="B42" s="1139" t="s">
        <v>245</v>
      </c>
      <c r="C42" s="1046" t="s">
        <v>1067</v>
      </c>
      <c r="D42" s="620"/>
      <c r="E42" s="619" t="s">
        <v>1068</v>
      </c>
      <c r="F42" s="462">
        <f>F43/25000</f>
        <v>3.5740712033333333</v>
      </c>
      <c r="G42" s="462">
        <f t="shared" ref="G42:J42" si="0">G43/25000</f>
        <v>7.813300850000001</v>
      </c>
      <c r="H42" s="462">
        <f t="shared" si="0"/>
        <v>5.755875836666668</v>
      </c>
      <c r="I42" s="462">
        <f t="shared" si="0"/>
        <v>9.7194640306249998</v>
      </c>
      <c r="J42" s="734">
        <f t="shared" si="0"/>
        <v>14.188702511543147</v>
      </c>
      <c r="K42" s="716"/>
      <c r="L42" s="717"/>
    </row>
    <row r="43" spans="2:12" s="457" customFormat="1" ht="15">
      <c r="B43" s="1139"/>
      <c r="C43" s="1046"/>
      <c r="D43" s="620"/>
      <c r="E43" s="619" t="s">
        <v>1069</v>
      </c>
      <c r="F43" s="465">
        <v>89351.780083333331</v>
      </c>
      <c r="G43" s="465">
        <v>195332.52125000002</v>
      </c>
      <c r="H43" s="465">
        <v>143896.89591666669</v>
      </c>
      <c r="I43" s="465">
        <v>242986.60076562501</v>
      </c>
      <c r="J43" s="736">
        <v>354717.56278857868</v>
      </c>
      <c r="K43" s="716"/>
      <c r="L43" s="717"/>
    </row>
    <row r="44" spans="2:12" s="457" customFormat="1" ht="30">
      <c r="B44" s="715">
        <v>14.5</v>
      </c>
      <c r="C44" s="620" t="s">
        <v>1070</v>
      </c>
      <c r="D44" s="620"/>
      <c r="E44" s="464" t="s">
        <v>63</v>
      </c>
      <c r="F44" s="619">
        <v>2.17</v>
      </c>
      <c r="G44" s="619">
        <v>1.5589999999999999</v>
      </c>
      <c r="H44" s="619">
        <v>3.17</v>
      </c>
      <c r="I44" s="619">
        <v>4.43</v>
      </c>
      <c r="J44" s="733">
        <v>1.64</v>
      </c>
      <c r="K44" s="716"/>
      <c r="L44" s="717"/>
    </row>
    <row r="45" spans="2:12" s="457" customFormat="1" ht="15">
      <c r="B45" s="715" t="s">
        <v>64</v>
      </c>
      <c r="C45" s="620" t="s">
        <v>1071</v>
      </c>
      <c r="D45" s="620"/>
      <c r="E45" s="619"/>
      <c r="F45" s="619"/>
      <c r="G45" s="619"/>
      <c r="H45" s="619"/>
      <c r="I45" s="619"/>
      <c r="J45" s="733"/>
      <c r="K45" s="716"/>
      <c r="L45" s="717"/>
    </row>
    <row r="46" spans="2:12" s="457" customFormat="1" ht="15">
      <c r="B46" s="715" t="s">
        <v>65</v>
      </c>
      <c r="C46" s="620" t="s">
        <v>66</v>
      </c>
      <c r="D46" s="620"/>
      <c r="E46" s="1045" t="s">
        <v>930</v>
      </c>
      <c r="F46" s="1045"/>
      <c r="G46" s="1045"/>
      <c r="H46" s="1045"/>
      <c r="I46" s="1045"/>
      <c r="J46" s="1126"/>
      <c r="K46" s="716"/>
      <c r="L46" s="717"/>
    </row>
    <row r="47" spans="2:12" s="457" customFormat="1" ht="30">
      <c r="B47" s="715" t="s">
        <v>67</v>
      </c>
      <c r="C47" s="620" t="s">
        <v>1072</v>
      </c>
      <c r="D47" s="620"/>
      <c r="E47" s="1045"/>
      <c r="F47" s="1045"/>
      <c r="G47" s="1045"/>
      <c r="H47" s="1045"/>
      <c r="I47" s="1045"/>
      <c r="J47" s="1126"/>
      <c r="K47" s="716"/>
      <c r="L47" s="717"/>
    </row>
    <row r="48" spans="2:12" s="457" customFormat="1" ht="15">
      <c r="B48" s="715" t="s">
        <v>68</v>
      </c>
      <c r="C48" s="620" t="s">
        <v>69</v>
      </c>
      <c r="D48" s="620"/>
      <c r="E48" s="1045"/>
      <c r="F48" s="1045"/>
      <c r="G48" s="1045"/>
      <c r="H48" s="1045"/>
      <c r="I48" s="1045"/>
      <c r="J48" s="1126"/>
      <c r="K48" s="716"/>
      <c r="L48" s="717"/>
    </row>
    <row r="49" spans="2:12" s="457" customFormat="1" ht="15">
      <c r="B49" s="715" t="s">
        <v>70</v>
      </c>
      <c r="C49" s="620" t="s">
        <v>1071</v>
      </c>
      <c r="D49" s="620"/>
      <c r="E49" s="1045"/>
      <c r="F49" s="1045"/>
      <c r="G49" s="1045"/>
      <c r="H49" s="1045"/>
      <c r="I49" s="1045"/>
      <c r="J49" s="1126"/>
      <c r="K49" s="716"/>
      <c r="L49" s="717"/>
    </row>
    <row r="50" spans="2:12" s="457" customFormat="1" ht="15">
      <c r="B50" s="715" t="s">
        <v>71</v>
      </c>
      <c r="C50" s="620" t="s">
        <v>66</v>
      </c>
      <c r="D50" s="620"/>
      <c r="E50" s="1045"/>
      <c r="F50" s="1045"/>
      <c r="G50" s="1045"/>
      <c r="H50" s="1045"/>
      <c r="I50" s="1045"/>
      <c r="J50" s="1126"/>
      <c r="K50" s="716"/>
      <c r="L50" s="717"/>
    </row>
    <row r="51" spans="2:12" s="457" customFormat="1" ht="30">
      <c r="B51" s="715" t="s">
        <v>72</v>
      </c>
      <c r="C51" s="620" t="s">
        <v>1072</v>
      </c>
      <c r="D51" s="620"/>
      <c r="E51" s="1045"/>
      <c r="F51" s="1045"/>
      <c r="G51" s="1045"/>
      <c r="H51" s="1045"/>
      <c r="I51" s="1045"/>
      <c r="J51" s="1126"/>
      <c r="K51" s="716"/>
      <c r="L51" s="717"/>
    </row>
    <row r="52" spans="2:12" s="457" customFormat="1" ht="15">
      <c r="B52" s="715" t="s">
        <v>73</v>
      </c>
      <c r="C52" s="460" t="s">
        <v>69</v>
      </c>
      <c r="D52" s="460"/>
      <c r="E52" s="1045"/>
      <c r="F52" s="1045"/>
      <c r="G52" s="1045"/>
      <c r="H52" s="1045"/>
      <c r="I52" s="1045"/>
      <c r="J52" s="1126"/>
      <c r="K52" s="716"/>
      <c r="L52" s="717"/>
    </row>
    <row r="53" spans="2:12" s="457" customFormat="1" ht="45">
      <c r="B53" s="715">
        <v>15</v>
      </c>
      <c r="C53" s="620" t="s">
        <v>1073</v>
      </c>
      <c r="D53" s="620"/>
      <c r="E53" s="1045"/>
      <c r="F53" s="1045"/>
      <c r="G53" s="1045"/>
      <c r="H53" s="1045"/>
      <c r="I53" s="1045"/>
      <c r="J53" s="1126"/>
      <c r="K53" s="716"/>
      <c r="L53" s="717"/>
    </row>
    <row r="54" spans="2:12" s="457" customFormat="1" ht="15">
      <c r="B54" s="1139">
        <v>15.1</v>
      </c>
      <c r="C54" s="1046" t="s">
        <v>1074</v>
      </c>
      <c r="D54" s="620"/>
      <c r="E54" s="619" t="s">
        <v>1075</v>
      </c>
      <c r="F54" s="619">
        <f>9850.311+3236.644</f>
        <v>13086.955</v>
      </c>
      <c r="G54" s="619">
        <f>6337.703</f>
        <v>6337.7030000000004</v>
      </c>
      <c r="H54" s="619">
        <f>1886.446</f>
        <v>1886.4459999999999</v>
      </c>
      <c r="I54" s="619" t="s">
        <v>1076</v>
      </c>
      <c r="J54" s="733" t="s">
        <v>1076</v>
      </c>
      <c r="K54" s="716"/>
      <c r="L54" s="717"/>
    </row>
    <row r="55" spans="2:12" s="457" customFormat="1" ht="15">
      <c r="B55" s="1139"/>
      <c r="C55" s="1046"/>
      <c r="D55" s="620"/>
      <c r="E55" s="619" t="s">
        <v>1077</v>
      </c>
      <c r="F55" s="465">
        <v>5273.1279999999997</v>
      </c>
      <c r="G55" s="465">
        <v>7300.3919999999998</v>
      </c>
      <c r="H55" s="465">
        <v>5484.482</v>
      </c>
      <c r="I55" s="466">
        <v>5849.6679069767451</v>
      </c>
      <c r="J55" s="737">
        <v>6122.3914418604654</v>
      </c>
      <c r="K55" s="716"/>
      <c r="L55" s="717"/>
    </row>
    <row r="56" spans="2:12" s="457" customFormat="1" ht="30">
      <c r="B56" s="715">
        <v>15.2</v>
      </c>
      <c r="C56" s="620" t="s">
        <v>1055</v>
      </c>
      <c r="D56" s="620"/>
      <c r="E56" s="619" t="s">
        <v>1078</v>
      </c>
      <c r="F56" s="619" t="s">
        <v>1079</v>
      </c>
      <c r="G56" s="619" t="s">
        <v>1079</v>
      </c>
      <c r="H56" s="619" t="s">
        <v>1080</v>
      </c>
      <c r="I56" s="619" t="s">
        <v>1081</v>
      </c>
      <c r="J56" s="733" t="s">
        <v>1081</v>
      </c>
      <c r="K56" s="716"/>
      <c r="L56" s="717"/>
    </row>
    <row r="57" spans="2:12" s="457" customFormat="1" ht="15">
      <c r="B57" s="1139">
        <v>15.3</v>
      </c>
      <c r="C57" s="1046" t="s">
        <v>1082</v>
      </c>
      <c r="D57" s="620"/>
      <c r="E57" s="619" t="s">
        <v>1083</v>
      </c>
      <c r="F57" s="467">
        <v>58445.017993870977</v>
      </c>
      <c r="G57" s="465">
        <v>63675.452834843702</v>
      </c>
      <c r="H57" s="465" t="s">
        <v>930</v>
      </c>
      <c r="I57" s="465" t="s">
        <v>930</v>
      </c>
      <c r="J57" s="736" t="s">
        <v>930</v>
      </c>
      <c r="K57" s="716"/>
      <c r="L57" s="717"/>
    </row>
    <row r="58" spans="2:12" s="457" customFormat="1" ht="15">
      <c r="B58" s="1139"/>
      <c r="C58" s="1046"/>
      <c r="D58" s="620"/>
      <c r="E58" s="619" t="s">
        <v>1084</v>
      </c>
      <c r="F58" s="467">
        <v>55257.39612991063</v>
      </c>
      <c r="G58" s="465">
        <v>52351.554602494682</v>
      </c>
      <c r="H58" s="465" t="s">
        <v>930</v>
      </c>
      <c r="I58" s="465" t="s">
        <v>930</v>
      </c>
      <c r="J58" s="736" t="s">
        <v>930</v>
      </c>
      <c r="K58" s="716"/>
      <c r="L58" s="717"/>
    </row>
    <row r="59" spans="2:12" s="457" customFormat="1" ht="30">
      <c r="B59" s="1139"/>
      <c r="C59" s="1046"/>
      <c r="D59" s="620"/>
      <c r="E59" s="619" t="s">
        <v>1085</v>
      </c>
      <c r="F59" s="465" t="s">
        <v>930</v>
      </c>
      <c r="G59" s="465">
        <v>60681.91899989458</v>
      </c>
      <c r="H59" s="465">
        <v>52465.061594763152</v>
      </c>
      <c r="I59" s="465">
        <v>35575.59444406243</v>
      </c>
      <c r="J59" s="736">
        <v>36545.91141367954</v>
      </c>
      <c r="K59" s="716"/>
      <c r="L59" s="717"/>
    </row>
    <row r="60" spans="2:12" s="457" customFormat="1" ht="15.75" thickBot="1">
      <c r="B60" s="738">
        <v>15.4</v>
      </c>
      <c r="C60" s="739" t="s">
        <v>1086</v>
      </c>
      <c r="D60" s="739"/>
      <c r="E60" s="740" t="s">
        <v>1087</v>
      </c>
      <c r="F60" s="741">
        <v>7633.3437500000009</v>
      </c>
      <c r="G60" s="741">
        <v>7541.0985000000001</v>
      </c>
      <c r="H60" s="741">
        <v>6801.3158333333331</v>
      </c>
      <c r="I60" s="741">
        <v>6368.7297499999995</v>
      </c>
      <c r="J60" s="742">
        <v>6274.7612891472863</v>
      </c>
      <c r="K60" s="716"/>
      <c r="L60" s="717"/>
    </row>
    <row r="61" spans="2:12" s="457" customFormat="1" ht="15">
      <c r="B61" s="743"/>
      <c r="C61" s="744"/>
      <c r="D61" s="744"/>
      <c r="E61" s="745"/>
      <c r="F61" s="746"/>
      <c r="G61" s="746"/>
      <c r="H61" s="746"/>
      <c r="I61" s="746"/>
      <c r="J61" s="746"/>
      <c r="K61" s="716"/>
      <c r="L61" s="717"/>
    </row>
    <row r="62" spans="2:12" s="457" customFormat="1" ht="15">
      <c r="B62" s="1131" t="s">
        <v>172</v>
      </c>
      <c r="C62" s="1132"/>
      <c r="D62" s="1132"/>
      <c r="E62" s="1132"/>
      <c r="F62" s="1132"/>
      <c r="G62" s="1132"/>
      <c r="H62" s="1132"/>
      <c r="I62" s="1132"/>
      <c r="J62" s="1132"/>
      <c r="K62" s="1132"/>
      <c r="L62" s="1133"/>
    </row>
    <row r="63" spans="2:12" customFormat="1" ht="28.5">
      <c r="B63" s="729">
        <v>16</v>
      </c>
      <c r="C63" s="730" t="s">
        <v>931</v>
      </c>
      <c r="D63" s="731"/>
      <c r="E63" s="1137" t="s">
        <v>3</v>
      </c>
      <c r="F63" s="1138"/>
      <c r="G63" s="1138"/>
      <c r="H63" s="1138"/>
      <c r="I63" s="1138"/>
      <c r="J63" s="1138"/>
      <c r="K63" s="1129"/>
      <c r="L63" s="1130"/>
    </row>
    <row r="64" spans="2:12" customFormat="1" ht="15">
      <c r="B64" s="428"/>
      <c r="C64" s="410"/>
      <c r="D64" s="624"/>
      <c r="E64" s="624" t="s">
        <v>932</v>
      </c>
      <c r="F64" s="624" t="s">
        <v>933</v>
      </c>
      <c r="G64" s="624" t="s">
        <v>934</v>
      </c>
      <c r="H64" s="624" t="s">
        <v>935</v>
      </c>
      <c r="I64" s="624" t="s">
        <v>936</v>
      </c>
      <c r="J64" s="624" t="s">
        <v>937</v>
      </c>
      <c r="K64" s="624" t="s">
        <v>938</v>
      </c>
      <c r="L64" s="429" t="s">
        <v>939</v>
      </c>
    </row>
    <row r="65" spans="2:12" customFormat="1" ht="15">
      <c r="B65" s="428">
        <v>16.100000000000001</v>
      </c>
      <c r="C65" s="407" t="s">
        <v>77</v>
      </c>
      <c r="D65" s="624" t="s">
        <v>940</v>
      </c>
      <c r="E65" s="408">
        <v>85.602222222222224</v>
      </c>
      <c r="F65" s="408">
        <v>1.2499999999704414E-4</v>
      </c>
      <c r="G65" s="408">
        <v>7.1861249999999997</v>
      </c>
      <c r="H65" s="408">
        <v>46.599333333333341</v>
      </c>
      <c r="I65" s="408">
        <v>0</v>
      </c>
      <c r="J65" s="408">
        <v>12.838222222222226</v>
      </c>
      <c r="K65" s="408">
        <v>0</v>
      </c>
      <c r="L65" s="718">
        <v>0</v>
      </c>
    </row>
    <row r="66" spans="2:12" customFormat="1" ht="15">
      <c r="B66" s="428">
        <v>16.2</v>
      </c>
      <c r="C66" s="411" t="s">
        <v>941</v>
      </c>
      <c r="D66" s="624" t="s">
        <v>940</v>
      </c>
      <c r="E66" s="408">
        <v>170.45765277777778</v>
      </c>
      <c r="F66" s="408">
        <v>127.45767916666667</v>
      </c>
      <c r="G66" s="408">
        <v>145.47223611111113</v>
      </c>
      <c r="H66" s="408">
        <v>15.250027777777776</v>
      </c>
      <c r="I66" s="408">
        <v>15.926375</v>
      </c>
      <c r="J66" s="408">
        <v>18.925819444444443</v>
      </c>
      <c r="K66" s="408">
        <v>32.696583194444443</v>
      </c>
      <c r="L66" s="718">
        <v>39.12694444444444</v>
      </c>
    </row>
    <row r="67" spans="2:12" customFormat="1" ht="15">
      <c r="B67" s="428">
        <v>16.3</v>
      </c>
      <c r="C67" s="411" t="s">
        <v>80</v>
      </c>
      <c r="D67" s="624"/>
      <c r="E67" s="412">
        <v>15</v>
      </c>
      <c r="F67" s="412">
        <v>20</v>
      </c>
      <c r="G67" s="412">
        <v>15</v>
      </c>
      <c r="H67" s="412">
        <v>10</v>
      </c>
      <c r="I67" s="412">
        <v>6</v>
      </c>
      <c r="J67" s="412">
        <v>14</v>
      </c>
      <c r="K67" s="412">
        <v>20</v>
      </c>
      <c r="L67" s="719">
        <v>18</v>
      </c>
    </row>
    <row r="68" spans="2:12" customFormat="1" ht="15">
      <c r="B68" s="428">
        <v>16.399999999999999</v>
      </c>
      <c r="C68" s="411" t="s">
        <v>942</v>
      </c>
      <c r="D68" s="624"/>
      <c r="E68" s="413">
        <f>E69+E70+E71</f>
        <v>11</v>
      </c>
      <c r="F68" s="413">
        <f t="shared" ref="F68:L68" si="1">F69+F70+F71</f>
        <v>20</v>
      </c>
      <c r="G68" s="413">
        <f t="shared" si="1"/>
        <v>14</v>
      </c>
      <c r="H68" s="413">
        <f t="shared" si="1"/>
        <v>11</v>
      </c>
      <c r="I68" s="413">
        <f t="shared" si="1"/>
        <v>7</v>
      </c>
      <c r="J68" s="413">
        <f t="shared" si="1"/>
        <v>14</v>
      </c>
      <c r="K68" s="413">
        <f t="shared" si="1"/>
        <v>18</v>
      </c>
      <c r="L68" s="720">
        <f t="shared" si="1"/>
        <v>23</v>
      </c>
    </row>
    <row r="69" spans="2:12" customFormat="1" ht="15">
      <c r="B69" s="428" t="s">
        <v>81</v>
      </c>
      <c r="C69" s="411" t="s">
        <v>82</v>
      </c>
      <c r="D69" s="624" t="s">
        <v>252</v>
      </c>
      <c r="E69" s="413">
        <v>4</v>
      </c>
      <c r="F69" s="413">
        <v>6</v>
      </c>
      <c r="G69" s="413">
        <v>6</v>
      </c>
      <c r="H69" s="413">
        <v>3</v>
      </c>
      <c r="I69" s="413">
        <v>2</v>
      </c>
      <c r="J69" s="414">
        <v>2</v>
      </c>
      <c r="K69" s="414">
        <v>4</v>
      </c>
      <c r="L69" s="721">
        <v>4</v>
      </c>
    </row>
    <row r="70" spans="2:12" customFormat="1" ht="15">
      <c r="B70" s="428" t="s">
        <v>83</v>
      </c>
      <c r="C70" s="411" t="s">
        <v>84</v>
      </c>
      <c r="D70" s="624" t="s">
        <v>252</v>
      </c>
      <c r="E70" s="413">
        <v>0</v>
      </c>
      <c r="F70" s="413">
        <v>2</v>
      </c>
      <c r="G70" s="413">
        <v>1</v>
      </c>
      <c r="H70" s="413">
        <v>1</v>
      </c>
      <c r="I70" s="413">
        <v>1</v>
      </c>
      <c r="J70" s="414">
        <v>3</v>
      </c>
      <c r="K70" s="414">
        <v>1</v>
      </c>
      <c r="L70" s="721">
        <v>3</v>
      </c>
    </row>
    <row r="71" spans="2:12" customFormat="1" ht="15">
      <c r="B71" s="428" t="s">
        <v>85</v>
      </c>
      <c r="C71" s="411" t="s">
        <v>86</v>
      </c>
      <c r="D71" s="624" t="s">
        <v>252</v>
      </c>
      <c r="E71" s="413">
        <v>7</v>
      </c>
      <c r="F71" s="413">
        <v>12</v>
      </c>
      <c r="G71" s="413">
        <v>7</v>
      </c>
      <c r="H71" s="413">
        <v>7</v>
      </c>
      <c r="I71" s="413">
        <v>4</v>
      </c>
      <c r="J71" s="414">
        <v>9</v>
      </c>
      <c r="K71" s="414">
        <v>13</v>
      </c>
      <c r="L71" s="721">
        <v>16</v>
      </c>
    </row>
    <row r="72" spans="2:12" customFormat="1" ht="15">
      <c r="B72" s="147"/>
      <c r="C72" s="722"/>
      <c r="D72" s="430"/>
      <c r="E72" s="1124" t="s">
        <v>4</v>
      </c>
      <c r="F72" s="1124"/>
      <c r="G72" s="1124"/>
      <c r="H72" s="1124"/>
      <c r="I72" s="1124"/>
      <c r="J72" s="1124"/>
      <c r="K72" s="1124"/>
      <c r="L72" s="1125"/>
    </row>
    <row r="73" spans="2:12" customFormat="1" ht="15">
      <c r="B73" s="428"/>
      <c r="C73" s="410"/>
      <c r="D73" s="624"/>
      <c r="E73" s="624" t="s">
        <v>932</v>
      </c>
      <c r="F73" s="624" t="s">
        <v>933</v>
      </c>
      <c r="G73" s="624" t="s">
        <v>934</v>
      </c>
      <c r="H73" s="624" t="s">
        <v>935</v>
      </c>
      <c r="I73" s="624" t="s">
        <v>936</v>
      </c>
      <c r="J73" s="624" t="s">
        <v>937</v>
      </c>
      <c r="K73" s="624" t="s">
        <v>938</v>
      </c>
      <c r="L73" s="429" t="s">
        <v>939</v>
      </c>
    </row>
    <row r="74" spans="2:12" customFormat="1" ht="15">
      <c r="B74" s="428">
        <v>16.100000000000001</v>
      </c>
      <c r="C74" s="407" t="s">
        <v>77</v>
      </c>
      <c r="D74" s="624" t="s">
        <v>940</v>
      </c>
      <c r="E74" s="408">
        <v>41.063888888888876</v>
      </c>
      <c r="F74" s="408">
        <v>44.02430555555555</v>
      </c>
      <c r="G74" s="408">
        <v>41.392361111111107</v>
      </c>
      <c r="H74" s="408">
        <v>0</v>
      </c>
      <c r="I74" s="408">
        <v>0</v>
      </c>
      <c r="J74" s="408">
        <v>26.693749999999998</v>
      </c>
      <c r="K74" s="408">
        <v>0</v>
      </c>
      <c r="L74" s="718">
        <v>0</v>
      </c>
    </row>
    <row r="75" spans="2:12" customFormat="1" ht="15">
      <c r="B75" s="428">
        <v>16.2</v>
      </c>
      <c r="C75" s="411" t="s">
        <v>941</v>
      </c>
      <c r="D75" s="624" t="s">
        <v>940</v>
      </c>
      <c r="E75" s="408">
        <v>96.204305555555564</v>
      </c>
      <c r="F75" s="408">
        <v>24.530569444444442</v>
      </c>
      <c r="G75" s="408">
        <v>46.994791666666679</v>
      </c>
      <c r="H75" s="408">
        <v>85.022222222222226</v>
      </c>
      <c r="I75" s="408">
        <v>27.521527777777777</v>
      </c>
      <c r="J75" s="408">
        <v>11.502083333333333</v>
      </c>
      <c r="K75" s="408">
        <v>69.507638888888891</v>
      </c>
      <c r="L75" s="718">
        <v>162.90166666666667</v>
      </c>
    </row>
    <row r="76" spans="2:12" customFormat="1" ht="15">
      <c r="B76" s="428">
        <v>16.3</v>
      </c>
      <c r="C76" s="411" t="s">
        <v>80</v>
      </c>
      <c r="D76" s="624"/>
      <c r="E76" s="412">
        <v>15</v>
      </c>
      <c r="F76" s="412">
        <v>12</v>
      </c>
      <c r="G76" s="412">
        <v>27</v>
      </c>
      <c r="H76" s="412">
        <v>12</v>
      </c>
      <c r="I76" s="412">
        <v>8</v>
      </c>
      <c r="J76" s="412">
        <v>9</v>
      </c>
      <c r="K76" s="412">
        <v>12</v>
      </c>
      <c r="L76" s="719">
        <v>15</v>
      </c>
    </row>
    <row r="77" spans="2:12" customFormat="1" ht="15">
      <c r="B77" s="428">
        <v>16.399999999999999</v>
      </c>
      <c r="C77" s="411" t="s">
        <v>942</v>
      </c>
      <c r="D77" s="624"/>
      <c r="E77" s="412">
        <v>14</v>
      </c>
      <c r="F77" s="412">
        <v>12</v>
      </c>
      <c r="G77" s="412">
        <v>27</v>
      </c>
      <c r="H77" s="412">
        <v>11</v>
      </c>
      <c r="I77" s="412">
        <v>8</v>
      </c>
      <c r="J77" s="412">
        <v>8</v>
      </c>
      <c r="K77" s="412">
        <v>12</v>
      </c>
      <c r="L77" s="723">
        <v>14</v>
      </c>
    </row>
    <row r="78" spans="2:12" customFormat="1" ht="15">
      <c r="B78" s="428" t="s">
        <v>81</v>
      </c>
      <c r="C78" s="411" t="s">
        <v>82</v>
      </c>
      <c r="D78" s="624" t="s">
        <v>252</v>
      </c>
      <c r="E78" s="412">
        <v>3</v>
      </c>
      <c r="F78" s="412">
        <v>2</v>
      </c>
      <c r="G78" s="412">
        <v>5</v>
      </c>
      <c r="H78" s="412">
        <v>4</v>
      </c>
      <c r="I78" s="412">
        <v>3</v>
      </c>
      <c r="J78" s="412">
        <v>1</v>
      </c>
      <c r="K78" s="412">
        <v>2</v>
      </c>
      <c r="L78" s="719">
        <v>2</v>
      </c>
    </row>
    <row r="79" spans="2:12" customFormat="1" ht="15">
      <c r="B79" s="428" t="s">
        <v>83</v>
      </c>
      <c r="C79" s="411" t="s">
        <v>84</v>
      </c>
      <c r="D79" s="624" t="s">
        <v>252</v>
      </c>
      <c r="E79" s="412">
        <v>1</v>
      </c>
      <c r="F79" s="412">
        <v>2</v>
      </c>
      <c r="G79" s="412">
        <v>2</v>
      </c>
      <c r="H79" s="412">
        <v>0</v>
      </c>
      <c r="I79" s="412">
        <v>0</v>
      </c>
      <c r="J79" s="412">
        <v>3</v>
      </c>
      <c r="K79" s="412">
        <v>1</v>
      </c>
      <c r="L79" s="719">
        <v>1</v>
      </c>
    </row>
    <row r="80" spans="2:12" customFormat="1" ht="15">
      <c r="B80" s="428" t="s">
        <v>85</v>
      </c>
      <c r="C80" s="411" t="s">
        <v>86</v>
      </c>
      <c r="D80" s="624" t="s">
        <v>252</v>
      </c>
      <c r="E80" s="412">
        <v>10</v>
      </c>
      <c r="F80" s="412">
        <v>8</v>
      </c>
      <c r="G80" s="412">
        <v>20</v>
      </c>
      <c r="H80" s="412">
        <v>7</v>
      </c>
      <c r="I80" s="412">
        <v>5</v>
      </c>
      <c r="J80" s="412">
        <v>4</v>
      </c>
      <c r="K80" s="412">
        <v>9</v>
      </c>
      <c r="L80" s="719">
        <v>11</v>
      </c>
    </row>
    <row r="81" spans="2:12" customFormat="1" ht="15">
      <c r="B81" s="147"/>
      <c r="C81" s="722"/>
      <c r="D81" s="430"/>
      <c r="E81" s="1128" t="s">
        <v>5</v>
      </c>
      <c r="F81" s="1129"/>
      <c r="G81" s="1129"/>
      <c r="H81" s="1129"/>
      <c r="I81" s="1129"/>
      <c r="J81" s="1129"/>
      <c r="K81" s="1129"/>
      <c r="L81" s="1130"/>
    </row>
    <row r="82" spans="2:12" customFormat="1" ht="15">
      <c r="B82" s="428"/>
      <c r="C82" s="410"/>
      <c r="D82" s="624"/>
      <c r="E82" s="624" t="s">
        <v>932</v>
      </c>
      <c r="F82" s="624" t="s">
        <v>933</v>
      </c>
      <c r="G82" s="624" t="s">
        <v>934</v>
      </c>
      <c r="H82" s="624" t="s">
        <v>935</v>
      </c>
      <c r="I82" s="624" t="s">
        <v>936</v>
      </c>
      <c r="J82" s="624" t="s">
        <v>937</v>
      </c>
      <c r="K82" s="624" t="s">
        <v>938</v>
      </c>
      <c r="L82" s="429" t="s">
        <v>939</v>
      </c>
    </row>
    <row r="83" spans="2:12" customFormat="1" ht="15">
      <c r="B83" s="428">
        <v>16.100000000000001</v>
      </c>
      <c r="C83" s="407" t="s">
        <v>77</v>
      </c>
      <c r="D83" s="624" t="s">
        <v>940</v>
      </c>
      <c r="E83" s="408">
        <v>68.663194444444443</v>
      </c>
      <c r="F83" s="408">
        <v>13</v>
      </c>
      <c r="G83" s="408">
        <v>0</v>
      </c>
      <c r="H83" s="408">
        <v>0</v>
      </c>
      <c r="I83" s="408">
        <v>0</v>
      </c>
      <c r="J83" s="408">
        <v>5.166666666666667</v>
      </c>
      <c r="K83" s="408">
        <v>0</v>
      </c>
      <c r="L83" s="718">
        <v>2</v>
      </c>
    </row>
    <row r="84" spans="2:12" customFormat="1" ht="15">
      <c r="B84" s="428">
        <v>16.2</v>
      </c>
      <c r="C84" s="411" t="s">
        <v>941</v>
      </c>
      <c r="D84" s="624" t="s">
        <v>940</v>
      </c>
      <c r="E84" s="408">
        <v>100.78194444444443</v>
      </c>
      <c r="F84" s="408">
        <v>167.28194444444446</v>
      </c>
      <c r="G84" s="408">
        <v>223.70569444444448</v>
      </c>
      <c r="H84" s="408">
        <v>294.28472222222223</v>
      </c>
      <c r="I84" s="408">
        <v>24.911111111111111</v>
      </c>
      <c r="J84" s="408">
        <v>26.496527777777789</v>
      </c>
      <c r="K84" s="408">
        <v>89.050833333333344</v>
      </c>
      <c r="L84" s="718">
        <v>115.60194444444444</v>
      </c>
    </row>
    <row r="85" spans="2:12" customFormat="1" ht="15">
      <c r="B85" s="428">
        <v>16.3</v>
      </c>
      <c r="C85" s="411" t="s">
        <v>80</v>
      </c>
      <c r="D85" s="624"/>
      <c r="E85" s="412">
        <v>8</v>
      </c>
      <c r="F85" s="412">
        <v>10</v>
      </c>
      <c r="G85" s="412">
        <v>8</v>
      </c>
      <c r="H85" s="412">
        <v>7</v>
      </c>
      <c r="I85" s="412">
        <v>5</v>
      </c>
      <c r="J85" s="412">
        <v>10</v>
      </c>
      <c r="K85" s="412">
        <v>9</v>
      </c>
      <c r="L85" s="719">
        <v>16</v>
      </c>
    </row>
    <row r="86" spans="2:12" customFormat="1" ht="15">
      <c r="B86" s="428">
        <v>16.399999999999999</v>
      </c>
      <c r="C86" s="411" t="s">
        <v>942</v>
      </c>
      <c r="D86" s="624"/>
      <c r="E86" s="412">
        <v>9</v>
      </c>
      <c r="F86" s="412">
        <v>9</v>
      </c>
      <c r="G86" s="412">
        <v>8</v>
      </c>
      <c r="H86" s="412">
        <v>7</v>
      </c>
      <c r="I86" s="412">
        <v>6</v>
      </c>
      <c r="J86" s="412">
        <v>10</v>
      </c>
      <c r="K86" s="412">
        <v>8</v>
      </c>
      <c r="L86" s="719">
        <v>16</v>
      </c>
    </row>
    <row r="87" spans="2:12" customFormat="1" ht="15">
      <c r="B87" s="428" t="s">
        <v>81</v>
      </c>
      <c r="C87" s="411" t="s">
        <v>82</v>
      </c>
      <c r="D87" s="624" t="s">
        <v>252</v>
      </c>
      <c r="E87" s="412">
        <v>1</v>
      </c>
      <c r="F87" s="412">
        <v>2</v>
      </c>
      <c r="G87" s="412">
        <v>1</v>
      </c>
      <c r="H87" s="412">
        <v>2</v>
      </c>
      <c r="I87" s="412">
        <v>2</v>
      </c>
      <c r="J87" s="412">
        <v>0</v>
      </c>
      <c r="K87" s="412">
        <v>3</v>
      </c>
      <c r="L87" s="719">
        <v>3</v>
      </c>
    </row>
    <row r="88" spans="2:12" customFormat="1" ht="15">
      <c r="B88" s="428" t="s">
        <v>83</v>
      </c>
      <c r="C88" s="411" t="s">
        <v>84</v>
      </c>
      <c r="D88" s="624" t="s">
        <v>252</v>
      </c>
      <c r="E88" s="412">
        <v>1</v>
      </c>
      <c r="F88" s="412">
        <v>0</v>
      </c>
      <c r="G88" s="412">
        <v>3</v>
      </c>
      <c r="H88" s="412">
        <v>1</v>
      </c>
      <c r="I88" s="412">
        <v>0</v>
      </c>
      <c r="J88" s="412">
        <v>4</v>
      </c>
      <c r="K88" s="412">
        <v>0</v>
      </c>
      <c r="L88" s="719">
        <v>4</v>
      </c>
    </row>
    <row r="89" spans="2:12" customFormat="1" ht="15">
      <c r="B89" s="428" t="s">
        <v>85</v>
      </c>
      <c r="C89" s="411" t="s">
        <v>86</v>
      </c>
      <c r="D89" s="624" t="s">
        <v>252</v>
      </c>
      <c r="E89" s="412">
        <v>7</v>
      </c>
      <c r="F89" s="412">
        <v>7</v>
      </c>
      <c r="G89" s="412">
        <v>4</v>
      </c>
      <c r="H89" s="412">
        <v>4</v>
      </c>
      <c r="I89" s="412">
        <v>4</v>
      </c>
      <c r="J89" s="412">
        <v>6</v>
      </c>
      <c r="K89" s="412">
        <v>5</v>
      </c>
      <c r="L89" s="719">
        <v>9</v>
      </c>
    </row>
    <row r="90" spans="2:12" customFormat="1" ht="15">
      <c r="B90" s="147"/>
      <c r="C90" s="722"/>
      <c r="D90" s="430"/>
      <c r="E90" s="1124" t="s">
        <v>6</v>
      </c>
      <c r="F90" s="1124"/>
      <c r="G90" s="1124"/>
      <c r="H90" s="1124"/>
      <c r="I90" s="1124"/>
      <c r="J90" s="1124"/>
      <c r="K90" s="1124"/>
      <c r="L90" s="1125"/>
    </row>
    <row r="91" spans="2:12" customFormat="1" ht="15">
      <c r="B91" s="428"/>
      <c r="C91" s="410"/>
      <c r="D91" s="624"/>
      <c r="E91" s="624" t="s">
        <v>932</v>
      </c>
      <c r="F91" s="624" t="s">
        <v>933</v>
      </c>
      <c r="G91" s="624" t="s">
        <v>934</v>
      </c>
      <c r="H91" s="624" t="s">
        <v>935</v>
      </c>
      <c r="I91" s="624" t="s">
        <v>936</v>
      </c>
      <c r="J91" s="624" t="s">
        <v>937</v>
      </c>
      <c r="K91" s="624" t="s">
        <v>938</v>
      </c>
      <c r="L91" s="429" t="s">
        <v>939</v>
      </c>
    </row>
    <row r="92" spans="2:12" customFormat="1" ht="15">
      <c r="B92" s="428">
        <v>16.100000000000001</v>
      </c>
      <c r="C92" s="407" t="s">
        <v>77</v>
      </c>
      <c r="D92" s="624" t="s">
        <v>940</v>
      </c>
      <c r="E92" s="408">
        <v>0</v>
      </c>
      <c r="F92" s="408">
        <v>0</v>
      </c>
      <c r="G92" s="408">
        <v>0</v>
      </c>
      <c r="H92" s="408">
        <v>0</v>
      </c>
      <c r="I92" s="408">
        <v>45.9375</v>
      </c>
      <c r="J92" s="408">
        <v>22.493750000000002</v>
      </c>
      <c r="K92" s="408">
        <v>43.818750000000001</v>
      </c>
      <c r="L92" s="718">
        <v>0</v>
      </c>
    </row>
    <row r="93" spans="2:12" customFormat="1" ht="15">
      <c r="B93" s="428">
        <v>16.2</v>
      </c>
      <c r="C93" s="411" t="s">
        <v>941</v>
      </c>
      <c r="D93" s="624" t="s">
        <v>940</v>
      </c>
      <c r="E93" s="408">
        <v>180.13958333333335</v>
      </c>
      <c r="F93" s="408">
        <v>223.4422222222222</v>
      </c>
      <c r="G93" s="408">
        <v>205.16875000000002</v>
      </c>
      <c r="H93" s="408">
        <v>273.26527777777778</v>
      </c>
      <c r="I93" s="408">
        <v>51.17499999999999</v>
      </c>
      <c r="J93" s="408">
        <v>0.61250000000000004</v>
      </c>
      <c r="K93" s="408">
        <v>48.233333333333327</v>
      </c>
      <c r="L93" s="718">
        <v>26.194444444444443</v>
      </c>
    </row>
    <row r="94" spans="2:12" customFormat="1" ht="15">
      <c r="B94" s="428">
        <v>16.3</v>
      </c>
      <c r="C94" s="411" t="s">
        <v>80</v>
      </c>
      <c r="D94" s="624"/>
      <c r="E94" s="412">
        <v>11</v>
      </c>
      <c r="F94" s="412">
        <v>5</v>
      </c>
      <c r="G94" s="412">
        <v>10</v>
      </c>
      <c r="H94" s="412">
        <v>7</v>
      </c>
      <c r="I94" s="412">
        <v>9</v>
      </c>
      <c r="J94" s="412">
        <v>5</v>
      </c>
      <c r="K94" s="412">
        <v>11</v>
      </c>
      <c r="L94" s="719">
        <v>7</v>
      </c>
    </row>
    <row r="95" spans="2:12" customFormat="1" ht="15">
      <c r="B95" s="428">
        <v>16.399999999999999</v>
      </c>
      <c r="C95" s="411" t="s">
        <v>942</v>
      </c>
      <c r="D95" s="624"/>
      <c r="E95" s="412">
        <v>10</v>
      </c>
      <c r="F95" s="412">
        <v>6</v>
      </c>
      <c r="G95" s="412">
        <v>10</v>
      </c>
      <c r="H95" s="412">
        <v>6</v>
      </c>
      <c r="I95" s="412">
        <v>9</v>
      </c>
      <c r="J95" s="412">
        <v>5</v>
      </c>
      <c r="K95" s="412">
        <v>12</v>
      </c>
      <c r="L95" s="719">
        <v>7</v>
      </c>
    </row>
    <row r="96" spans="2:12" customFormat="1" ht="15">
      <c r="B96" s="428" t="s">
        <v>81</v>
      </c>
      <c r="C96" s="411" t="s">
        <v>82</v>
      </c>
      <c r="D96" s="624" t="s">
        <v>252</v>
      </c>
      <c r="E96" s="412">
        <v>2</v>
      </c>
      <c r="F96" s="412">
        <v>3</v>
      </c>
      <c r="G96" s="412">
        <v>3</v>
      </c>
      <c r="H96" s="412">
        <v>2</v>
      </c>
      <c r="I96" s="412">
        <v>2</v>
      </c>
      <c r="J96" s="412">
        <v>1</v>
      </c>
      <c r="K96" s="412">
        <v>4</v>
      </c>
      <c r="L96" s="719">
        <v>1</v>
      </c>
    </row>
    <row r="97" spans="2:12" customFormat="1" ht="15">
      <c r="B97" s="428" t="s">
        <v>83</v>
      </c>
      <c r="C97" s="411" t="s">
        <v>84</v>
      </c>
      <c r="D97" s="624" t="s">
        <v>252</v>
      </c>
      <c r="E97" s="412">
        <v>1</v>
      </c>
      <c r="F97" s="412">
        <v>0</v>
      </c>
      <c r="G97" s="412">
        <v>1</v>
      </c>
      <c r="H97" s="412">
        <v>0</v>
      </c>
      <c r="I97" s="412">
        <v>4</v>
      </c>
      <c r="J97" s="412">
        <v>0</v>
      </c>
      <c r="K97" s="412">
        <v>0</v>
      </c>
      <c r="L97" s="719">
        <v>4</v>
      </c>
    </row>
    <row r="98" spans="2:12" customFormat="1" ht="15">
      <c r="B98" s="428" t="s">
        <v>85</v>
      </c>
      <c r="C98" s="411" t="s">
        <v>86</v>
      </c>
      <c r="D98" s="624" t="s">
        <v>252</v>
      </c>
      <c r="E98" s="412">
        <v>7</v>
      </c>
      <c r="F98" s="412">
        <v>3</v>
      </c>
      <c r="G98" s="412">
        <v>6</v>
      </c>
      <c r="H98" s="412">
        <v>4</v>
      </c>
      <c r="I98" s="412">
        <v>3</v>
      </c>
      <c r="J98" s="412">
        <v>4</v>
      </c>
      <c r="K98" s="412">
        <v>8</v>
      </c>
      <c r="L98" s="719">
        <v>2</v>
      </c>
    </row>
    <row r="99" spans="2:12" customFormat="1" ht="15">
      <c r="B99" s="147"/>
      <c r="C99" s="722"/>
      <c r="D99" s="430"/>
      <c r="E99" s="1124" t="s">
        <v>0</v>
      </c>
      <c r="F99" s="1124"/>
      <c r="G99" s="1124"/>
      <c r="H99" s="1124"/>
      <c r="I99" s="1124"/>
      <c r="J99" s="1124"/>
      <c r="K99" s="1124"/>
      <c r="L99" s="1125"/>
    </row>
    <row r="100" spans="2:12" customFormat="1" ht="15">
      <c r="B100" s="428"/>
      <c r="C100" s="410"/>
      <c r="D100" s="624"/>
      <c r="E100" s="624" t="s">
        <v>932</v>
      </c>
      <c r="F100" s="624" t="s">
        <v>933</v>
      </c>
      <c r="G100" s="624" t="s">
        <v>934</v>
      </c>
      <c r="H100" s="624" t="s">
        <v>935</v>
      </c>
      <c r="I100" s="624" t="s">
        <v>936</v>
      </c>
      <c r="J100" s="624" t="s">
        <v>937</v>
      </c>
      <c r="K100" s="624" t="s">
        <v>938</v>
      </c>
      <c r="L100" s="429" t="s">
        <v>939</v>
      </c>
    </row>
    <row r="101" spans="2:12" customFormat="1" ht="15">
      <c r="B101" s="428">
        <v>16.100000000000001</v>
      </c>
      <c r="C101" s="407" t="s">
        <v>77</v>
      </c>
      <c r="D101" s="624" t="s">
        <v>940</v>
      </c>
      <c r="E101" s="408">
        <v>40</v>
      </c>
      <c r="F101" s="408">
        <v>0</v>
      </c>
      <c r="G101" s="408">
        <v>17</v>
      </c>
      <c r="H101" s="408">
        <v>0</v>
      </c>
      <c r="I101" s="408">
        <v>5.2590277777777779</v>
      </c>
      <c r="J101" s="408">
        <v>21.624305555555555</v>
      </c>
      <c r="K101" s="408">
        <v>0</v>
      </c>
      <c r="L101" s="718">
        <v>34.010416666666664</v>
      </c>
    </row>
    <row r="102" spans="2:12" customFormat="1" ht="15">
      <c r="B102" s="428">
        <v>16.2</v>
      </c>
      <c r="C102" s="411" t="s">
        <v>941</v>
      </c>
      <c r="D102" s="624" t="s">
        <v>940</v>
      </c>
      <c r="E102" s="408">
        <v>142.42291666666668</v>
      </c>
      <c r="F102" s="408">
        <v>258.55624999999998</v>
      </c>
      <c r="G102" s="408">
        <v>112.1875</v>
      </c>
      <c r="H102" s="408">
        <v>284.37916666666666</v>
      </c>
      <c r="I102" s="408">
        <v>6.8923611111111116</v>
      </c>
      <c r="J102" s="408">
        <v>10.747222222222222</v>
      </c>
      <c r="K102" s="408">
        <v>15.434027777777779</v>
      </c>
      <c r="L102" s="718">
        <v>46.786111111111104</v>
      </c>
    </row>
    <row r="103" spans="2:12" customFormat="1" ht="15">
      <c r="B103" s="428">
        <v>16.3</v>
      </c>
      <c r="C103" s="411" t="s">
        <v>80</v>
      </c>
      <c r="D103" s="624"/>
      <c r="E103" s="412">
        <v>13</v>
      </c>
      <c r="F103" s="412">
        <v>8</v>
      </c>
      <c r="G103" s="412">
        <v>9</v>
      </c>
      <c r="H103" s="412">
        <v>9</v>
      </c>
      <c r="I103" s="412">
        <v>7</v>
      </c>
      <c r="J103" s="412">
        <v>6</v>
      </c>
      <c r="K103" s="412">
        <v>8</v>
      </c>
      <c r="L103" s="719">
        <v>7</v>
      </c>
    </row>
    <row r="104" spans="2:12" customFormat="1" ht="15">
      <c r="B104" s="428">
        <v>16.399999999999999</v>
      </c>
      <c r="C104" s="411" t="s">
        <v>942</v>
      </c>
      <c r="D104" s="624"/>
      <c r="E104" s="412">
        <v>13</v>
      </c>
      <c r="F104" s="412">
        <v>8</v>
      </c>
      <c r="G104" s="412">
        <v>8</v>
      </c>
      <c r="H104" s="412">
        <v>10</v>
      </c>
      <c r="I104" s="412">
        <v>7</v>
      </c>
      <c r="J104" s="412">
        <v>6</v>
      </c>
      <c r="K104" s="412">
        <v>6</v>
      </c>
      <c r="L104" s="719">
        <v>7</v>
      </c>
    </row>
    <row r="105" spans="2:12" customFormat="1" ht="15">
      <c r="B105" s="428" t="s">
        <v>81</v>
      </c>
      <c r="C105" s="411" t="s">
        <v>82</v>
      </c>
      <c r="D105" s="624" t="s">
        <v>252</v>
      </c>
      <c r="E105" s="412">
        <v>6</v>
      </c>
      <c r="F105" s="412">
        <v>4</v>
      </c>
      <c r="G105" s="412">
        <v>4</v>
      </c>
      <c r="H105" s="412">
        <v>5</v>
      </c>
      <c r="I105" s="412">
        <v>1</v>
      </c>
      <c r="J105" s="412">
        <v>2</v>
      </c>
      <c r="K105" s="412">
        <v>3</v>
      </c>
      <c r="L105" s="719">
        <v>0</v>
      </c>
    </row>
    <row r="106" spans="2:12" customFormat="1" ht="15">
      <c r="B106" s="428" t="s">
        <v>83</v>
      </c>
      <c r="C106" s="411" t="s">
        <v>84</v>
      </c>
      <c r="D106" s="624" t="s">
        <v>252</v>
      </c>
      <c r="E106" s="412">
        <v>1</v>
      </c>
      <c r="F106" s="412">
        <v>3</v>
      </c>
      <c r="G106" s="412">
        <v>1</v>
      </c>
      <c r="H106" s="412">
        <v>0</v>
      </c>
      <c r="I106" s="412">
        <v>1</v>
      </c>
      <c r="J106" s="412">
        <v>2</v>
      </c>
      <c r="K106" s="412">
        <v>0</v>
      </c>
      <c r="L106" s="719">
        <v>5</v>
      </c>
    </row>
    <row r="107" spans="2:12" customFormat="1" ht="15.75" thickBot="1">
      <c r="B107" s="724" t="s">
        <v>85</v>
      </c>
      <c r="C107" s="725" t="s">
        <v>86</v>
      </c>
      <c r="D107" s="726" t="s">
        <v>252</v>
      </c>
      <c r="E107" s="727">
        <v>6</v>
      </c>
      <c r="F107" s="727">
        <v>1</v>
      </c>
      <c r="G107" s="727">
        <v>3</v>
      </c>
      <c r="H107" s="727">
        <v>5</v>
      </c>
      <c r="I107" s="727">
        <v>5</v>
      </c>
      <c r="J107" s="727">
        <v>2</v>
      </c>
      <c r="K107" s="727">
        <v>3</v>
      </c>
      <c r="L107" s="728">
        <v>2</v>
      </c>
    </row>
  </sheetData>
  <mergeCells count="26">
    <mergeCell ref="B62:L62"/>
    <mergeCell ref="B3:J3"/>
    <mergeCell ref="E63:L63"/>
    <mergeCell ref="E72:L72"/>
    <mergeCell ref="B42:B43"/>
    <mergeCell ref="C42:C43"/>
    <mergeCell ref="B54:B55"/>
    <mergeCell ref="C54:C55"/>
    <mergeCell ref="B57:B59"/>
    <mergeCell ref="C57:C59"/>
    <mergeCell ref="E90:L90"/>
    <mergeCell ref="E99:L99"/>
    <mergeCell ref="E13:J13"/>
    <mergeCell ref="E15:J15"/>
    <mergeCell ref="F19:J19"/>
    <mergeCell ref="E20:J20"/>
    <mergeCell ref="E21:J21"/>
    <mergeCell ref="E25:J25"/>
    <mergeCell ref="F28:J30"/>
    <mergeCell ref="E34:J34"/>
    <mergeCell ref="F35:J37"/>
    <mergeCell ref="F39:J40"/>
    <mergeCell ref="E41:J41"/>
    <mergeCell ref="E46:J52"/>
    <mergeCell ref="E53:J53"/>
    <mergeCell ref="E81:L81"/>
  </mergeCells>
  <printOptions horizontalCentered="1"/>
  <pageMargins left="0.11811023622047245" right="0.11811023622047245" top="0.35433070866141736" bottom="0.15748031496062992" header="0.31496062992125984" footer="0.31496062992125984"/>
  <pageSetup paperSize="5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B2:AI17"/>
  <sheetViews>
    <sheetView topLeftCell="B1" workbookViewId="0">
      <selection activeCell="H4" sqref="H4:I4"/>
    </sheetView>
  </sheetViews>
  <sheetFormatPr defaultRowHeight="15"/>
  <cols>
    <col min="1" max="1" width="6.140625" style="432" customWidth="1"/>
    <col min="2" max="2" width="5.7109375" style="432" customWidth="1"/>
    <col min="3" max="3" width="20" style="432" bestFit="1" customWidth="1"/>
    <col min="4" max="4" width="6.7109375" style="432" customWidth="1"/>
    <col min="5" max="5" width="5" style="432" customWidth="1"/>
    <col min="6" max="6" width="4.28515625" style="432" customWidth="1"/>
    <col min="7" max="7" width="6.5703125" style="432" bestFit="1" customWidth="1"/>
    <col min="8" max="11" width="3.28515625" style="432" bestFit="1" customWidth="1"/>
    <col min="12" max="12" width="3.5703125" style="432" bestFit="1" customWidth="1"/>
    <col min="13" max="13" width="6.5703125" style="432" bestFit="1" customWidth="1"/>
    <col min="14" max="17" width="3.28515625" style="432" bestFit="1" customWidth="1"/>
    <col min="18" max="18" width="3.5703125" style="432" bestFit="1" customWidth="1"/>
    <col min="19" max="19" width="6.5703125" style="432" bestFit="1" customWidth="1"/>
    <col min="20" max="23" width="3.28515625" style="432" bestFit="1" customWidth="1"/>
    <col min="24" max="24" width="3.5703125" style="432" bestFit="1" customWidth="1"/>
    <col min="25" max="25" width="6.5703125" style="432" bestFit="1" customWidth="1"/>
    <col min="26" max="26" width="3.28515625" style="432" bestFit="1" customWidth="1"/>
    <col min="27" max="27" width="6.5703125" style="432" bestFit="1" customWidth="1"/>
    <col min="28" max="28" width="3.28515625" style="432" bestFit="1" customWidth="1"/>
    <col min="29" max="29" width="6.5703125" style="432" bestFit="1" customWidth="1"/>
    <col min="30" max="30" width="3.5703125" style="432" bestFit="1" customWidth="1"/>
    <col min="31" max="31" width="6.5703125" style="432" bestFit="1" customWidth="1"/>
    <col min="32" max="32" width="3.28515625" style="432" bestFit="1" customWidth="1"/>
    <col min="33" max="33" width="6.5703125" style="432" bestFit="1" customWidth="1"/>
    <col min="34" max="34" width="3.28515625" style="432" bestFit="1" customWidth="1"/>
    <col min="35" max="35" width="6.5703125" style="432" bestFit="1" customWidth="1"/>
    <col min="36" max="16384" width="9.140625" style="432"/>
  </cols>
  <sheetData>
    <row r="2" spans="2:35">
      <c r="B2" s="1132" t="s">
        <v>1298</v>
      </c>
      <c r="C2" s="1132"/>
      <c r="D2" s="1132"/>
      <c r="E2" s="1132"/>
      <c r="F2" s="1132"/>
      <c r="G2" s="1132"/>
      <c r="H2" s="1132"/>
      <c r="I2" s="1132"/>
      <c r="J2" s="1132"/>
      <c r="K2" s="1132"/>
      <c r="L2" s="1132"/>
      <c r="M2" s="1132"/>
      <c r="N2" s="1132"/>
      <c r="O2" s="1132"/>
      <c r="P2" s="1132"/>
      <c r="Q2" s="1132"/>
      <c r="R2" s="1132"/>
      <c r="S2" s="1132"/>
      <c r="T2" s="1132"/>
      <c r="U2" s="1132"/>
      <c r="V2" s="1132"/>
      <c r="W2" s="1132"/>
      <c r="X2" s="1132"/>
      <c r="Y2" s="1132"/>
      <c r="Z2" s="1132"/>
      <c r="AA2" s="1132"/>
      <c r="AB2" s="1132"/>
      <c r="AC2" s="1132"/>
      <c r="AD2" s="1132"/>
      <c r="AE2" s="1132"/>
      <c r="AF2" s="1132"/>
      <c r="AG2" s="1132"/>
      <c r="AH2" s="1132"/>
      <c r="AI2" s="1132"/>
    </row>
    <row r="3" spans="2:35" ht="36.75" customHeight="1">
      <c r="B3" s="433" t="s">
        <v>116</v>
      </c>
      <c r="C3" s="433" t="s">
        <v>1</v>
      </c>
      <c r="D3" s="433" t="s">
        <v>2</v>
      </c>
      <c r="E3" s="433"/>
      <c r="F3" s="1151" t="s">
        <v>3</v>
      </c>
      <c r="G3" s="1152"/>
      <c r="H3" s="1152"/>
      <c r="I3" s="1152"/>
      <c r="J3" s="1152"/>
      <c r="K3" s="1152"/>
      <c r="L3" s="1151" t="s">
        <v>4</v>
      </c>
      <c r="M3" s="1152"/>
      <c r="N3" s="1152"/>
      <c r="O3" s="1152"/>
      <c r="P3" s="1152"/>
      <c r="Q3" s="1152"/>
      <c r="R3" s="1151" t="s">
        <v>5</v>
      </c>
      <c r="S3" s="1152"/>
      <c r="T3" s="1152"/>
      <c r="U3" s="1152"/>
      <c r="V3" s="1152"/>
      <c r="W3" s="1152"/>
      <c r="X3" s="1151" t="s">
        <v>6</v>
      </c>
      <c r="Y3" s="1152"/>
      <c r="Z3" s="1152"/>
      <c r="AA3" s="1152"/>
      <c r="AB3" s="1152"/>
      <c r="AC3" s="1152"/>
      <c r="AD3" s="1151" t="s">
        <v>0</v>
      </c>
      <c r="AE3" s="1152"/>
      <c r="AF3" s="1152"/>
      <c r="AG3" s="1152"/>
      <c r="AH3" s="1152"/>
      <c r="AI3" s="1152"/>
    </row>
    <row r="4" spans="2:35" ht="36">
      <c r="B4" s="625">
        <v>17</v>
      </c>
      <c r="C4" s="626" t="s">
        <v>955</v>
      </c>
      <c r="D4" s="627" t="s">
        <v>272</v>
      </c>
      <c r="E4" s="627"/>
      <c r="F4" s="1082" t="s">
        <v>956</v>
      </c>
      <c r="G4" s="1082"/>
      <c r="H4" s="1082" t="s">
        <v>957</v>
      </c>
      <c r="I4" s="1082"/>
      <c r="J4" s="1082" t="s">
        <v>958</v>
      </c>
      <c r="K4" s="1082"/>
      <c r="L4" s="1082" t="s">
        <v>956</v>
      </c>
      <c r="M4" s="1082"/>
      <c r="N4" s="1082" t="s">
        <v>957</v>
      </c>
      <c r="O4" s="1082"/>
      <c r="P4" s="1082" t="s">
        <v>958</v>
      </c>
      <c r="Q4" s="1082"/>
      <c r="R4" s="1082" t="s">
        <v>956</v>
      </c>
      <c r="S4" s="1082"/>
      <c r="T4" s="1082" t="s">
        <v>957</v>
      </c>
      <c r="U4" s="1082"/>
      <c r="V4" s="1082" t="s">
        <v>958</v>
      </c>
      <c r="W4" s="1082"/>
      <c r="X4" s="1082" t="s">
        <v>956</v>
      </c>
      <c r="Y4" s="1082"/>
      <c r="Z4" s="1082" t="s">
        <v>957</v>
      </c>
      <c r="AA4" s="1082"/>
      <c r="AB4" s="1082" t="s">
        <v>958</v>
      </c>
      <c r="AC4" s="1082"/>
      <c r="AD4" s="1082" t="s">
        <v>956</v>
      </c>
      <c r="AE4" s="1082"/>
      <c r="AF4" s="1082" t="s">
        <v>957</v>
      </c>
      <c r="AG4" s="1082"/>
      <c r="AH4" s="1082" t="s">
        <v>958</v>
      </c>
      <c r="AI4" s="1082"/>
    </row>
    <row r="5" spans="2:35" ht="45">
      <c r="B5" s="437"/>
      <c r="C5" s="438"/>
      <c r="D5" s="437"/>
      <c r="E5" s="437"/>
      <c r="F5" s="439" t="s">
        <v>256</v>
      </c>
      <c r="G5" s="439" t="s">
        <v>959</v>
      </c>
      <c r="H5" s="439" t="s">
        <v>256</v>
      </c>
      <c r="I5" s="439" t="s">
        <v>959</v>
      </c>
      <c r="J5" s="439" t="s">
        <v>256</v>
      </c>
      <c r="K5" s="439" t="s">
        <v>959</v>
      </c>
      <c r="L5" s="439" t="s">
        <v>256</v>
      </c>
      <c r="M5" s="439" t="s">
        <v>959</v>
      </c>
      <c r="N5" s="439" t="s">
        <v>256</v>
      </c>
      <c r="O5" s="439" t="s">
        <v>959</v>
      </c>
      <c r="P5" s="439" t="s">
        <v>256</v>
      </c>
      <c r="Q5" s="439" t="s">
        <v>959</v>
      </c>
      <c r="R5" s="439" t="s">
        <v>256</v>
      </c>
      <c r="S5" s="439" t="s">
        <v>959</v>
      </c>
      <c r="T5" s="439" t="s">
        <v>256</v>
      </c>
      <c r="U5" s="439" t="s">
        <v>959</v>
      </c>
      <c r="V5" s="439" t="s">
        <v>256</v>
      </c>
      <c r="W5" s="439" t="s">
        <v>959</v>
      </c>
      <c r="X5" s="439" t="s">
        <v>256</v>
      </c>
      <c r="Y5" s="439" t="s">
        <v>959</v>
      </c>
      <c r="Z5" s="439" t="s">
        <v>256</v>
      </c>
      <c r="AA5" s="439" t="s">
        <v>959</v>
      </c>
      <c r="AB5" s="439" t="s">
        <v>256</v>
      </c>
      <c r="AC5" s="439" t="s">
        <v>959</v>
      </c>
      <c r="AD5" s="439" t="s">
        <v>256</v>
      </c>
      <c r="AE5" s="439" t="s">
        <v>959</v>
      </c>
      <c r="AF5" s="439" t="s">
        <v>256</v>
      </c>
      <c r="AG5" s="439" t="s">
        <v>959</v>
      </c>
      <c r="AH5" s="439" t="s">
        <v>256</v>
      </c>
      <c r="AI5" s="439" t="s">
        <v>959</v>
      </c>
    </row>
    <row r="6" spans="2:35">
      <c r="B6" s="1148">
        <v>17.100000000000001</v>
      </c>
      <c r="C6" s="1149" t="s">
        <v>960</v>
      </c>
      <c r="D6" s="1150" t="s">
        <v>272</v>
      </c>
      <c r="E6" s="440" t="s">
        <v>961</v>
      </c>
      <c r="F6" s="441">
        <v>150</v>
      </c>
      <c r="G6" s="442" t="s">
        <v>962</v>
      </c>
      <c r="H6" s="442" t="s">
        <v>963</v>
      </c>
      <c r="I6" s="442" t="s">
        <v>963</v>
      </c>
      <c r="J6" s="442" t="s">
        <v>963</v>
      </c>
      <c r="K6" s="442" t="s">
        <v>963</v>
      </c>
      <c r="L6" s="441">
        <v>150</v>
      </c>
      <c r="M6" s="441" t="s">
        <v>964</v>
      </c>
      <c r="N6" s="442" t="s">
        <v>963</v>
      </c>
      <c r="O6" s="442" t="s">
        <v>963</v>
      </c>
      <c r="P6" s="442" t="s">
        <v>963</v>
      </c>
      <c r="Q6" s="442" t="s">
        <v>963</v>
      </c>
      <c r="R6" s="441">
        <v>150</v>
      </c>
      <c r="S6" s="441" t="s">
        <v>965</v>
      </c>
      <c r="T6" s="442" t="s">
        <v>963</v>
      </c>
      <c r="U6" s="442" t="s">
        <v>963</v>
      </c>
      <c r="V6" s="442" t="s">
        <v>963</v>
      </c>
      <c r="W6" s="442" t="s">
        <v>963</v>
      </c>
      <c r="X6" s="441">
        <v>150</v>
      </c>
      <c r="Y6" s="441" t="s">
        <v>966</v>
      </c>
      <c r="Z6" s="442" t="s">
        <v>963</v>
      </c>
      <c r="AA6" s="1146" t="s">
        <v>967</v>
      </c>
      <c r="AB6" s="442" t="s">
        <v>963</v>
      </c>
      <c r="AC6" s="1146" t="s">
        <v>968</v>
      </c>
      <c r="AD6" s="441">
        <v>150</v>
      </c>
      <c r="AE6" s="441" t="s">
        <v>969</v>
      </c>
      <c r="AF6" s="442" t="s">
        <v>963</v>
      </c>
      <c r="AG6" s="1146" t="s">
        <v>970</v>
      </c>
      <c r="AH6" s="442" t="s">
        <v>963</v>
      </c>
      <c r="AI6" s="1146" t="s">
        <v>971</v>
      </c>
    </row>
    <row r="7" spans="2:35">
      <c r="B7" s="1148"/>
      <c r="C7" s="1149"/>
      <c r="D7" s="1150"/>
      <c r="E7" s="440" t="s">
        <v>972</v>
      </c>
      <c r="F7" s="441">
        <v>100</v>
      </c>
      <c r="G7" s="442" t="s">
        <v>973</v>
      </c>
      <c r="H7" s="442" t="s">
        <v>963</v>
      </c>
      <c r="I7" s="442" t="s">
        <v>963</v>
      </c>
      <c r="J7" s="442" t="s">
        <v>963</v>
      </c>
      <c r="K7" s="442" t="s">
        <v>963</v>
      </c>
      <c r="L7" s="441">
        <v>100</v>
      </c>
      <c r="M7" s="441" t="s">
        <v>974</v>
      </c>
      <c r="N7" s="442" t="s">
        <v>963</v>
      </c>
      <c r="O7" s="442" t="s">
        <v>963</v>
      </c>
      <c r="P7" s="442" t="s">
        <v>963</v>
      </c>
      <c r="Q7" s="442" t="s">
        <v>963</v>
      </c>
      <c r="R7" s="441">
        <v>100</v>
      </c>
      <c r="S7" s="441" t="s">
        <v>975</v>
      </c>
      <c r="T7" s="442" t="s">
        <v>963</v>
      </c>
      <c r="U7" s="442" t="s">
        <v>963</v>
      </c>
      <c r="V7" s="442" t="s">
        <v>963</v>
      </c>
      <c r="W7" s="442" t="s">
        <v>963</v>
      </c>
      <c r="X7" s="441">
        <v>100</v>
      </c>
      <c r="Y7" s="441" t="s">
        <v>976</v>
      </c>
      <c r="Z7" s="442" t="s">
        <v>963</v>
      </c>
      <c r="AA7" s="1147"/>
      <c r="AB7" s="442" t="s">
        <v>963</v>
      </c>
      <c r="AC7" s="1147"/>
      <c r="AD7" s="441">
        <v>100</v>
      </c>
      <c r="AE7" s="441" t="s">
        <v>977</v>
      </c>
      <c r="AF7" s="442" t="s">
        <v>963</v>
      </c>
      <c r="AG7" s="1147"/>
      <c r="AH7" s="442" t="s">
        <v>963</v>
      </c>
      <c r="AI7" s="1147"/>
    </row>
    <row r="8" spans="2:35" ht="16.5">
      <c r="B8" s="1148"/>
      <c r="C8" s="1149"/>
      <c r="D8" s="1150"/>
      <c r="E8" s="440" t="s">
        <v>978</v>
      </c>
      <c r="F8" s="441">
        <v>75</v>
      </c>
      <c r="G8" s="442" t="s">
        <v>979</v>
      </c>
      <c r="H8" s="442" t="s">
        <v>963</v>
      </c>
      <c r="I8" s="442" t="s">
        <v>963</v>
      </c>
      <c r="J8" s="442" t="s">
        <v>963</v>
      </c>
      <c r="K8" s="442" t="s">
        <v>963</v>
      </c>
      <c r="L8" s="441">
        <v>75</v>
      </c>
      <c r="M8" s="441" t="s">
        <v>980</v>
      </c>
      <c r="N8" s="442" t="s">
        <v>963</v>
      </c>
      <c r="O8" s="442" t="s">
        <v>963</v>
      </c>
      <c r="P8" s="442" t="s">
        <v>963</v>
      </c>
      <c r="Q8" s="442" t="s">
        <v>963</v>
      </c>
      <c r="R8" s="441">
        <v>75</v>
      </c>
      <c r="S8" s="441" t="s">
        <v>981</v>
      </c>
      <c r="T8" s="442" t="s">
        <v>963</v>
      </c>
      <c r="U8" s="442" t="s">
        <v>963</v>
      </c>
      <c r="V8" s="442" t="s">
        <v>963</v>
      </c>
      <c r="W8" s="442" t="s">
        <v>963</v>
      </c>
      <c r="X8" s="441">
        <v>75</v>
      </c>
      <c r="Y8" s="441" t="s">
        <v>982</v>
      </c>
      <c r="Z8" s="442" t="s">
        <v>963</v>
      </c>
      <c r="AA8" s="441" t="s">
        <v>983</v>
      </c>
      <c r="AB8" s="442" t="s">
        <v>963</v>
      </c>
      <c r="AC8" s="441" t="s">
        <v>984</v>
      </c>
      <c r="AD8" s="441">
        <v>75</v>
      </c>
      <c r="AE8" s="441" t="s">
        <v>985</v>
      </c>
      <c r="AF8" s="442" t="s">
        <v>963</v>
      </c>
      <c r="AG8" s="441" t="s">
        <v>986</v>
      </c>
      <c r="AH8" s="442" t="s">
        <v>963</v>
      </c>
      <c r="AI8" s="441" t="s">
        <v>987</v>
      </c>
    </row>
    <row r="9" spans="2:35" ht="16.5">
      <c r="B9" s="1148"/>
      <c r="C9" s="1149"/>
      <c r="D9" s="1150"/>
      <c r="E9" s="440" t="s">
        <v>988</v>
      </c>
      <c r="F9" s="441" t="s">
        <v>963</v>
      </c>
      <c r="G9" s="442" t="s">
        <v>963</v>
      </c>
      <c r="H9" s="442" t="s">
        <v>963</v>
      </c>
      <c r="I9" s="442" t="s">
        <v>963</v>
      </c>
      <c r="J9" s="442" t="s">
        <v>963</v>
      </c>
      <c r="K9" s="442" t="s">
        <v>963</v>
      </c>
      <c r="L9" s="441">
        <v>50</v>
      </c>
      <c r="M9" s="441" t="s">
        <v>989</v>
      </c>
      <c r="N9" s="442" t="s">
        <v>963</v>
      </c>
      <c r="O9" s="442" t="s">
        <v>963</v>
      </c>
      <c r="P9" s="442" t="s">
        <v>963</v>
      </c>
      <c r="Q9" s="442" t="s">
        <v>963</v>
      </c>
      <c r="R9" s="441">
        <v>50</v>
      </c>
      <c r="S9" s="441" t="s">
        <v>990</v>
      </c>
      <c r="T9" s="442" t="s">
        <v>963</v>
      </c>
      <c r="U9" s="442" t="s">
        <v>963</v>
      </c>
      <c r="V9" s="442" t="s">
        <v>963</v>
      </c>
      <c r="W9" s="442" t="s">
        <v>963</v>
      </c>
      <c r="X9" s="441">
        <v>50</v>
      </c>
      <c r="Y9" s="441" t="s">
        <v>991</v>
      </c>
      <c r="Z9" s="442" t="s">
        <v>963</v>
      </c>
      <c r="AA9" s="441" t="s">
        <v>992</v>
      </c>
      <c r="AB9" s="442" t="s">
        <v>963</v>
      </c>
      <c r="AC9" s="441" t="s">
        <v>993</v>
      </c>
      <c r="AD9" s="441">
        <v>50</v>
      </c>
      <c r="AE9" s="441" t="s">
        <v>994</v>
      </c>
      <c r="AF9" s="442" t="s">
        <v>963</v>
      </c>
      <c r="AG9" s="441" t="s">
        <v>995</v>
      </c>
      <c r="AH9" s="442" t="s">
        <v>963</v>
      </c>
      <c r="AI9" s="441" t="s">
        <v>996</v>
      </c>
    </row>
    <row r="10" spans="2:35" ht="36">
      <c r="B10" s="434">
        <v>19</v>
      </c>
      <c r="C10" s="435" t="s">
        <v>200</v>
      </c>
      <c r="D10" s="436" t="s">
        <v>177</v>
      </c>
      <c r="E10" s="443"/>
      <c r="F10" s="1143"/>
      <c r="G10" s="1141"/>
      <c r="H10" s="1141"/>
      <c r="I10" s="1141"/>
      <c r="J10" s="1141"/>
      <c r="K10" s="1142"/>
      <c r="L10" s="1140"/>
      <c r="M10" s="1141"/>
      <c r="N10" s="1141"/>
      <c r="O10" s="1141"/>
      <c r="P10" s="1141"/>
      <c r="Q10" s="1142"/>
      <c r="R10" s="1140"/>
      <c r="S10" s="1141"/>
      <c r="T10" s="1141"/>
      <c r="U10" s="1141"/>
      <c r="V10" s="1141"/>
      <c r="W10" s="1142"/>
      <c r="X10" s="1140"/>
      <c r="Y10" s="1141"/>
      <c r="Z10" s="1141"/>
      <c r="AA10" s="1141"/>
      <c r="AB10" s="1141"/>
      <c r="AC10" s="1142"/>
      <c r="AD10" s="1140"/>
      <c r="AE10" s="1141"/>
      <c r="AF10" s="1141"/>
      <c r="AG10" s="1141"/>
      <c r="AH10" s="1141"/>
      <c r="AI10" s="1142"/>
    </row>
    <row r="11" spans="2:35" ht="18">
      <c r="B11" s="434">
        <v>19.100000000000001</v>
      </c>
      <c r="C11" s="435" t="s">
        <v>178</v>
      </c>
      <c r="D11" s="444" t="s">
        <v>705</v>
      </c>
      <c r="E11" s="445"/>
      <c r="F11" s="1140">
        <v>16.07</v>
      </c>
      <c r="G11" s="1141"/>
      <c r="H11" s="1141"/>
      <c r="I11" s="1141"/>
      <c r="J11" s="1141"/>
      <c r="K11" s="1142"/>
      <c r="L11" s="1140">
        <v>16.62</v>
      </c>
      <c r="M11" s="1141"/>
      <c r="N11" s="1141"/>
      <c r="O11" s="1141"/>
      <c r="P11" s="1141"/>
      <c r="Q11" s="1142"/>
      <c r="R11" s="1140">
        <v>23.96</v>
      </c>
      <c r="S11" s="1141"/>
      <c r="T11" s="1141"/>
      <c r="U11" s="1141"/>
      <c r="V11" s="1141"/>
      <c r="W11" s="1142"/>
      <c r="X11" s="1140">
        <v>28.48</v>
      </c>
      <c r="Y11" s="1141"/>
      <c r="Z11" s="1141"/>
      <c r="AA11" s="1141"/>
      <c r="AB11" s="1141"/>
      <c r="AC11" s="1142"/>
      <c r="AD11" s="1140">
        <v>24.82</v>
      </c>
      <c r="AE11" s="1141"/>
      <c r="AF11" s="1141"/>
      <c r="AG11" s="1141"/>
      <c r="AH11" s="1141"/>
      <c r="AI11" s="1142"/>
    </row>
    <row r="12" spans="2:35" ht="18">
      <c r="B12" s="434">
        <v>19.2</v>
      </c>
      <c r="C12" s="435" t="s">
        <v>179</v>
      </c>
      <c r="D12" s="444" t="s">
        <v>705</v>
      </c>
      <c r="E12" s="445"/>
      <c r="F12" s="1140">
        <v>0</v>
      </c>
      <c r="G12" s="1141"/>
      <c r="H12" s="1141"/>
      <c r="I12" s="1141"/>
      <c r="J12" s="1141"/>
      <c r="K12" s="1142"/>
      <c r="L12" s="1140">
        <v>0</v>
      </c>
      <c r="M12" s="1141"/>
      <c r="N12" s="1141"/>
      <c r="O12" s="1141"/>
      <c r="P12" s="1141"/>
      <c r="Q12" s="1142"/>
      <c r="R12" s="1140">
        <v>0</v>
      </c>
      <c r="S12" s="1141"/>
      <c r="T12" s="1141"/>
      <c r="U12" s="1141"/>
      <c r="V12" s="1141"/>
      <c r="W12" s="1142"/>
      <c r="X12" s="1140">
        <v>0.74</v>
      </c>
      <c r="Y12" s="1141"/>
      <c r="Z12" s="1141"/>
      <c r="AA12" s="1141"/>
      <c r="AB12" s="1141"/>
      <c r="AC12" s="1142"/>
      <c r="AD12" s="1140">
        <v>0</v>
      </c>
      <c r="AE12" s="1141"/>
      <c r="AF12" s="1141"/>
      <c r="AG12" s="1141"/>
      <c r="AH12" s="1141"/>
      <c r="AI12" s="1142"/>
    </row>
    <row r="13" spans="2:35">
      <c r="B13" s="434">
        <v>19.3</v>
      </c>
      <c r="C13" s="435" t="s">
        <v>180</v>
      </c>
      <c r="D13" s="444" t="s">
        <v>705</v>
      </c>
      <c r="E13" s="445"/>
      <c r="F13" s="1140">
        <v>0</v>
      </c>
      <c r="G13" s="1141"/>
      <c r="H13" s="1141"/>
      <c r="I13" s="1141"/>
      <c r="J13" s="1141"/>
      <c r="K13" s="1142"/>
      <c r="L13" s="1140">
        <v>7.3</v>
      </c>
      <c r="M13" s="1141"/>
      <c r="N13" s="1141"/>
      <c r="O13" s="1141"/>
      <c r="P13" s="1141"/>
      <c r="Q13" s="1142"/>
      <c r="R13" s="1140">
        <v>0.496</v>
      </c>
      <c r="S13" s="1141"/>
      <c r="T13" s="1141"/>
      <c r="U13" s="1141"/>
      <c r="V13" s="1141"/>
      <c r="W13" s="1142"/>
      <c r="X13" s="1140">
        <v>0</v>
      </c>
      <c r="Y13" s="1141"/>
      <c r="Z13" s="1141"/>
      <c r="AA13" s="1141"/>
      <c r="AB13" s="1141"/>
      <c r="AC13" s="1142"/>
      <c r="AD13" s="1140">
        <v>0.77</v>
      </c>
      <c r="AE13" s="1141"/>
      <c r="AF13" s="1141"/>
      <c r="AG13" s="1141"/>
      <c r="AH13" s="1141"/>
      <c r="AI13" s="1142"/>
    </row>
    <row r="14" spans="2:35" ht="18">
      <c r="B14" s="434">
        <v>19.399999999999999</v>
      </c>
      <c r="C14" s="435" t="s">
        <v>181</v>
      </c>
      <c r="D14" s="444" t="s">
        <v>705</v>
      </c>
      <c r="E14" s="445"/>
      <c r="F14" s="1140">
        <v>68.23</v>
      </c>
      <c r="G14" s="1141"/>
      <c r="H14" s="1141"/>
      <c r="I14" s="1141"/>
      <c r="J14" s="1141"/>
      <c r="K14" s="1142"/>
      <c r="L14" s="1140">
        <v>47.26</v>
      </c>
      <c r="M14" s="1141"/>
      <c r="N14" s="1141"/>
      <c r="O14" s="1141"/>
      <c r="P14" s="1141"/>
      <c r="Q14" s="1142"/>
      <c r="R14" s="1140">
        <v>93.84</v>
      </c>
      <c r="S14" s="1141"/>
      <c r="T14" s="1141"/>
      <c r="U14" s="1141"/>
      <c r="V14" s="1141"/>
      <c r="W14" s="1142"/>
      <c r="X14" s="1140">
        <v>80.69</v>
      </c>
      <c r="Y14" s="1141"/>
      <c r="Z14" s="1141"/>
      <c r="AA14" s="1141"/>
      <c r="AB14" s="1141"/>
      <c r="AC14" s="1142"/>
      <c r="AD14" s="1140">
        <v>81.430000000000007</v>
      </c>
      <c r="AE14" s="1141"/>
      <c r="AF14" s="1141"/>
      <c r="AG14" s="1141"/>
      <c r="AH14" s="1141"/>
      <c r="AI14" s="1142"/>
    </row>
    <row r="15" spans="2:35" ht="24">
      <c r="B15" s="434">
        <v>19.5</v>
      </c>
      <c r="C15" s="435" t="s">
        <v>997</v>
      </c>
      <c r="D15" s="436" t="s">
        <v>998</v>
      </c>
      <c r="E15" s="443"/>
      <c r="F15" s="1143">
        <v>0</v>
      </c>
      <c r="G15" s="1144"/>
      <c r="H15" s="1144"/>
      <c r="I15" s="1144"/>
      <c r="J15" s="1144"/>
      <c r="K15" s="1145"/>
      <c r="L15" s="1140">
        <v>0</v>
      </c>
      <c r="M15" s="1141"/>
      <c r="N15" s="1141"/>
      <c r="O15" s="1141"/>
      <c r="P15" s="1141"/>
      <c r="Q15" s="1142"/>
      <c r="R15" s="1140">
        <v>0</v>
      </c>
      <c r="S15" s="1141"/>
      <c r="T15" s="1141"/>
      <c r="U15" s="1141"/>
      <c r="V15" s="1141"/>
      <c r="W15" s="1142"/>
      <c r="X15" s="1140">
        <v>0</v>
      </c>
      <c r="Y15" s="1141"/>
      <c r="Z15" s="1141"/>
      <c r="AA15" s="1141"/>
      <c r="AB15" s="1141"/>
      <c r="AC15" s="1142"/>
      <c r="AD15" s="1140">
        <v>0</v>
      </c>
      <c r="AE15" s="1141"/>
      <c r="AF15" s="1141"/>
      <c r="AG15" s="1141"/>
      <c r="AH15" s="1141"/>
      <c r="AI15" s="1142"/>
    </row>
    <row r="16" spans="2:35" ht="30.6" customHeight="1">
      <c r="B16" s="446"/>
      <c r="C16" s="447"/>
      <c r="D16" s="448"/>
      <c r="E16" s="448"/>
      <c r="F16" s="448"/>
      <c r="G16" s="449"/>
      <c r="H16" s="449"/>
      <c r="I16" s="446"/>
      <c r="J16" s="446"/>
      <c r="K16" s="446"/>
      <c r="L16" s="446"/>
      <c r="M16" s="446"/>
      <c r="N16" s="446"/>
      <c r="O16" s="446"/>
      <c r="P16" s="446"/>
      <c r="Q16" s="446"/>
      <c r="R16" s="446"/>
      <c r="S16" s="446"/>
      <c r="T16" s="446"/>
      <c r="U16" s="446"/>
      <c r="V16" s="446"/>
      <c r="W16" s="446"/>
      <c r="X16" s="446"/>
      <c r="Y16" s="446"/>
      <c r="Z16" s="446"/>
      <c r="AA16" s="446"/>
      <c r="AB16" s="446"/>
      <c r="AC16" s="446"/>
      <c r="AD16" s="446"/>
      <c r="AE16" s="446"/>
      <c r="AF16" s="446"/>
      <c r="AG16" s="446"/>
      <c r="AH16" s="446"/>
      <c r="AI16" s="446"/>
    </row>
    <row r="17" spans="2:35" ht="30.6" customHeight="1">
      <c r="B17" s="446"/>
      <c r="C17" s="447"/>
      <c r="D17" s="448"/>
      <c r="E17" s="448"/>
      <c r="F17" s="448"/>
      <c r="G17" s="449"/>
      <c r="H17" s="449"/>
      <c r="I17" s="446"/>
      <c r="J17" s="446"/>
      <c r="K17" s="446"/>
      <c r="L17" s="446"/>
      <c r="M17" s="446"/>
      <c r="N17" s="446"/>
      <c r="O17" s="446"/>
      <c r="P17" s="446"/>
      <c r="Q17" s="446"/>
      <c r="R17" s="446"/>
      <c r="S17" s="446"/>
      <c r="T17" s="446"/>
      <c r="U17" s="446"/>
      <c r="V17" s="446"/>
      <c r="W17" s="446"/>
      <c r="X17" s="446"/>
      <c r="Y17" s="446"/>
      <c r="Z17" s="446"/>
      <c r="AA17" s="446"/>
      <c r="AB17" s="446"/>
      <c r="AC17" s="446"/>
      <c r="AD17" s="446"/>
      <c r="AE17" s="446"/>
      <c r="AF17" s="446"/>
      <c r="AG17" s="446"/>
      <c r="AH17" s="446"/>
      <c r="AI17" s="446"/>
    </row>
  </sheetData>
  <mergeCells count="58">
    <mergeCell ref="B2:AI2"/>
    <mergeCell ref="AD3:AI3"/>
    <mergeCell ref="F4:G4"/>
    <mergeCell ref="H4:I4"/>
    <mergeCell ref="J4:K4"/>
    <mergeCell ref="L4:M4"/>
    <mergeCell ref="N4:O4"/>
    <mergeCell ref="AD4:AE4"/>
    <mergeCell ref="AF4:AG4"/>
    <mergeCell ref="AH4:AI4"/>
    <mergeCell ref="P4:Q4"/>
    <mergeCell ref="F3:K3"/>
    <mergeCell ref="L3:Q3"/>
    <mergeCell ref="R3:W3"/>
    <mergeCell ref="X3:AC3"/>
    <mergeCell ref="B6:B9"/>
    <mergeCell ref="C6:C9"/>
    <mergeCell ref="D6:D9"/>
    <mergeCell ref="AA6:AA7"/>
    <mergeCell ref="AC6:AC7"/>
    <mergeCell ref="AG6:AG7"/>
    <mergeCell ref="AI6:AI7"/>
    <mergeCell ref="R4:S4"/>
    <mergeCell ref="T4:U4"/>
    <mergeCell ref="V4:W4"/>
    <mergeCell ref="X4:Y4"/>
    <mergeCell ref="Z4:AA4"/>
    <mergeCell ref="AB4:AC4"/>
    <mergeCell ref="F11:K11"/>
    <mergeCell ref="L11:Q11"/>
    <mergeCell ref="R11:W11"/>
    <mergeCell ref="X11:AC11"/>
    <mergeCell ref="AD11:AI11"/>
    <mergeCell ref="F10:K10"/>
    <mergeCell ref="L10:Q10"/>
    <mergeCell ref="R10:W10"/>
    <mergeCell ref="X10:AC10"/>
    <mergeCell ref="AD10:AI10"/>
    <mergeCell ref="F13:K13"/>
    <mergeCell ref="L13:Q13"/>
    <mergeCell ref="R13:W13"/>
    <mergeCell ref="X13:AC13"/>
    <mergeCell ref="AD13:AI13"/>
    <mergeCell ref="F12:K12"/>
    <mergeCell ref="L12:Q12"/>
    <mergeCell ref="R12:W12"/>
    <mergeCell ref="X12:AC12"/>
    <mergeCell ref="AD12:AI12"/>
    <mergeCell ref="F15:K15"/>
    <mergeCell ref="L15:Q15"/>
    <mergeCell ref="R15:W15"/>
    <mergeCell ref="X15:AC15"/>
    <mergeCell ref="AD15:AI15"/>
    <mergeCell ref="F14:K14"/>
    <mergeCell ref="L14:Q14"/>
    <mergeCell ref="R14:W14"/>
    <mergeCell ref="X14:AC14"/>
    <mergeCell ref="AD14:AI14"/>
  </mergeCells>
  <printOptions horizontalCentered="1"/>
  <pageMargins left="0.11811023622047245" right="0.11811023622047245" top="0.39370078740157483" bottom="0" header="0.11811023622047245" footer="0.11811023622047245"/>
  <pageSetup paperSize="5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I21"/>
  <sheetViews>
    <sheetView showGridLines="0" view="pageBreakPreview" zoomScale="106" zoomScaleSheetLayoutView="106" workbookViewId="0">
      <selection activeCell="B17" sqref="B17:I17"/>
    </sheetView>
  </sheetViews>
  <sheetFormatPr defaultRowHeight="14.25"/>
  <cols>
    <col min="1" max="1" width="9.140625" style="33"/>
    <col min="2" max="2" width="7.28515625" style="32" customWidth="1"/>
    <col min="3" max="3" width="42.5703125" style="33" customWidth="1"/>
    <col min="4" max="4" width="13.28515625" style="74" customWidth="1"/>
    <col min="5" max="9" width="9.7109375" style="33" customWidth="1"/>
    <col min="10" max="16384" width="9.140625" style="33"/>
  </cols>
  <sheetData>
    <row r="2" spans="2:9" ht="15" thickBot="1"/>
    <row r="3" spans="2:9">
      <c r="B3" s="1134" t="s">
        <v>175</v>
      </c>
      <c r="C3" s="1135"/>
      <c r="D3" s="1135"/>
      <c r="E3" s="1135"/>
      <c r="F3" s="1135"/>
      <c r="G3" s="1135"/>
      <c r="H3" s="1135"/>
      <c r="I3" s="1136"/>
    </row>
    <row r="4" spans="2:9" ht="17.25" thickBot="1">
      <c r="B4" s="51"/>
      <c r="C4" s="35" t="s">
        <v>909</v>
      </c>
      <c r="D4" s="75"/>
      <c r="E4" s="35"/>
      <c r="F4" s="35"/>
      <c r="G4" s="35"/>
      <c r="H4" s="35"/>
      <c r="I4" s="36"/>
    </row>
    <row r="5" spans="2:9" ht="32.25" thickBot="1">
      <c r="B5" s="67" t="s">
        <v>116</v>
      </c>
      <c r="C5" s="58" t="s">
        <v>37</v>
      </c>
      <c r="D5" s="62" t="s">
        <v>174</v>
      </c>
      <c r="E5" s="54" t="s">
        <v>3</v>
      </c>
      <c r="F5" s="54" t="s">
        <v>4</v>
      </c>
      <c r="G5" s="54" t="s">
        <v>5</v>
      </c>
      <c r="H5" s="54" t="s">
        <v>6</v>
      </c>
      <c r="I5" s="54" t="s">
        <v>0</v>
      </c>
    </row>
    <row r="6" spans="2:9" s="64" customFormat="1" ht="15.75">
      <c r="B6" s="93">
        <v>20</v>
      </c>
      <c r="C6" s="87" t="s">
        <v>182</v>
      </c>
      <c r="D6" s="88" t="s">
        <v>183</v>
      </c>
      <c r="E6" s="89"/>
      <c r="F6" s="89"/>
      <c r="G6" s="89"/>
      <c r="H6" s="89"/>
      <c r="I6" s="63"/>
    </row>
    <row r="7" spans="2:9" s="64" customFormat="1" ht="15.75">
      <c r="B7" s="92">
        <v>21</v>
      </c>
      <c r="C7" s="82" t="s">
        <v>184</v>
      </c>
      <c r="D7" s="80" t="s">
        <v>185</v>
      </c>
      <c r="E7" s="85"/>
      <c r="F7" s="85"/>
      <c r="G7" s="85"/>
      <c r="H7" s="85"/>
      <c r="I7" s="65"/>
    </row>
    <row r="8" spans="2:9" s="64" customFormat="1" ht="15" customHeight="1">
      <c r="B8" s="92">
        <v>22</v>
      </c>
      <c r="C8" s="82" t="s">
        <v>201</v>
      </c>
      <c r="D8" s="90"/>
      <c r="E8" s="84"/>
      <c r="F8" s="84"/>
      <c r="G8" s="84"/>
      <c r="H8" s="84"/>
      <c r="I8" s="65"/>
    </row>
    <row r="9" spans="2:9" s="64" customFormat="1" ht="15.75">
      <c r="B9" s="93">
        <v>22.1</v>
      </c>
      <c r="C9" s="87" t="s">
        <v>186</v>
      </c>
      <c r="D9" s="91"/>
      <c r="E9" s="89">
        <v>384</v>
      </c>
      <c r="F9" s="89">
        <v>539</v>
      </c>
      <c r="G9" s="89">
        <v>524</v>
      </c>
      <c r="H9" s="89">
        <v>489</v>
      </c>
      <c r="I9" s="63"/>
    </row>
    <row r="10" spans="2:9" s="64" customFormat="1" ht="15.75">
      <c r="B10" s="93">
        <v>22.2</v>
      </c>
      <c r="C10" s="87" t="s">
        <v>187</v>
      </c>
      <c r="D10" s="91"/>
      <c r="E10" s="89">
        <f>802+501</f>
        <v>1303</v>
      </c>
      <c r="F10" s="89">
        <f>621+522</f>
        <v>1143</v>
      </c>
      <c r="G10" s="89">
        <f>592+517</f>
        <v>1109</v>
      </c>
      <c r="H10" s="89">
        <f>546+505</f>
        <v>1051</v>
      </c>
      <c r="I10" s="63"/>
    </row>
    <row r="11" spans="2:9" s="64" customFormat="1" ht="15.75">
      <c r="B11" s="93">
        <v>22.3</v>
      </c>
      <c r="C11" s="87" t="s">
        <v>188</v>
      </c>
      <c r="D11" s="91"/>
      <c r="E11" s="89"/>
      <c r="F11" s="89"/>
      <c r="G11" s="89"/>
      <c r="H11" s="89"/>
      <c r="I11" s="63"/>
    </row>
    <row r="12" spans="2:9" s="64" customFormat="1" ht="16.5" thickBot="1">
      <c r="B12" s="94">
        <v>23</v>
      </c>
      <c r="C12" s="68" t="s">
        <v>189</v>
      </c>
      <c r="D12" s="73" t="s">
        <v>190</v>
      </c>
      <c r="E12" s="240">
        <f>(E9+E10)/2340</f>
        <v>0.72094017094017093</v>
      </c>
      <c r="F12" s="240">
        <f t="shared" ref="F12:I12" si="0">(F9+F10)/2340</f>
        <v>0.7188034188034188</v>
      </c>
      <c r="G12" s="240">
        <f t="shared" si="0"/>
        <v>0.69786324786324783</v>
      </c>
      <c r="H12" s="240">
        <f t="shared" si="0"/>
        <v>0.65811965811965811</v>
      </c>
      <c r="I12" s="240">
        <f t="shared" si="0"/>
        <v>0</v>
      </c>
    </row>
    <row r="13" spans="2:9" s="64" customFormat="1" ht="15" customHeight="1">
      <c r="B13" s="1159" t="s">
        <v>191</v>
      </c>
      <c r="C13" s="1160"/>
      <c r="D13" s="1160"/>
      <c r="E13" s="1160"/>
      <c r="F13" s="1160"/>
      <c r="G13" s="1160"/>
      <c r="H13" s="1160"/>
      <c r="I13" s="1161"/>
    </row>
    <row r="14" spans="2:9" s="64" customFormat="1" ht="15.75">
      <c r="B14" s="71" t="s">
        <v>192</v>
      </c>
      <c r="C14" s="69"/>
      <c r="D14" s="79"/>
      <c r="E14" s="69"/>
      <c r="F14" s="69"/>
      <c r="G14" s="69"/>
      <c r="H14" s="69"/>
      <c r="I14" s="70"/>
    </row>
    <row r="15" spans="2:9" s="64" customFormat="1" ht="59.25" customHeight="1">
      <c r="B15" s="1162" t="s">
        <v>193</v>
      </c>
      <c r="C15" s="1163"/>
      <c r="D15" s="1163"/>
      <c r="E15" s="1163"/>
      <c r="F15" s="1163"/>
      <c r="G15" s="1163"/>
      <c r="H15" s="1163"/>
      <c r="I15" s="1164"/>
    </row>
    <row r="16" spans="2:9" s="72" customFormat="1" ht="29.25" customHeight="1">
      <c r="B16" s="1153" t="s">
        <v>194</v>
      </c>
      <c r="C16" s="1154"/>
      <c r="D16" s="1154"/>
      <c r="E16" s="1154"/>
      <c r="F16" s="1154"/>
      <c r="G16" s="1154"/>
      <c r="H16" s="1154"/>
      <c r="I16" s="1155"/>
    </row>
    <row r="17" spans="2:9" s="72" customFormat="1" ht="29.25" customHeight="1">
      <c r="B17" s="1153" t="s">
        <v>195</v>
      </c>
      <c r="C17" s="1154"/>
      <c r="D17" s="1154"/>
      <c r="E17" s="1154"/>
      <c r="F17" s="1154"/>
      <c r="G17" s="1154"/>
      <c r="H17" s="1154"/>
      <c r="I17" s="1155"/>
    </row>
    <row r="18" spans="2:9" s="72" customFormat="1" ht="29.25" customHeight="1">
      <c r="B18" s="1153" t="s">
        <v>196</v>
      </c>
      <c r="C18" s="1154"/>
      <c r="D18" s="1154"/>
      <c r="E18" s="1154"/>
      <c r="F18" s="1154"/>
      <c r="G18" s="1154"/>
      <c r="H18" s="1154"/>
      <c r="I18" s="1155"/>
    </row>
    <row r="19" spans="2:9" s="72" customFormat="1" ht="29.25" customHeight="1">
      <c r="B19" s="1153" t="s">
        <v>197</v>
      </c>
      <c r="C19" s="1154"/>
      <c r="D19" s="1154"/>
      <c r="E19" s="1154"/>
      <c r="F19" s="1154"/>
      <c r="G19" s="1154"/>
      <c r="H19" s="1154"/>
      <c r="I19" s="1155"/>
    </row>
    <row r="20" spans="2:9" s="72" customFormat="1" ht="29.25" customHeight="1">
      <c r="B20" s="1153" t="s">
        <v>198</v>
      </c>
      <c r="C20" s="1154"/>
      <c r="D20" s="1154"/>
      <c r="E20" s="1154"/>
      <c r="F20" s="1154"/>
      <c r="G20" s="1154"/>
      <c r="H20" s="1154"/>
      <c r="I20" s="1155"/>
    </row>
    <row r="21" spans="2:9" s="72" customFormat="1" ht="29.25" customHeight="1" thickBot="1">
      <c r="B21" s="1156" t="s">
        <v>199</v>
      </c>
      <c r="C21" s="1157"/>
      <c r="D21" s="1157"/>
      <c r="E21" s="1157"/>
      <c r="F21" s="1157"/>
      <c r="G21" s="1157"/>
      <c r="H21" s="1157"/>
      <c r="I21" s="1158"/>
    </row>
  </sheetData>
  <mergeCells count="9">
    <mergeCell ref="B19:I19"/>
    <mergeCell ref="B20:I20"/>
    <mergeCell ref="B21:I21"/>
    <mergeCell ref="B3:I3"/>
    <mergeCell ref="B13:I13"/>
    <mergeCell ref="B15:I15"/>
    <mergeCell ref="B16:I16"/>
    <mergeCell ref="B17:I17"/>
    <mergeCell ref="B18:I18"/>
  </mergeCells>
  <printOptions horizontalCentered="1"/>
  <pageMargins left="0.11811023622047245" right="0.11811023622047245" top="0.74803149606299213" bottom="0.74803149606299213" header="0.31496062992125984" footer="0.31496062992125984"/>
  <pageSetup paperSize="5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2:K29"/>
  <sheetViews>
    <sheetView showGridLines="0" view="pageBreakPreview" zoomScale="106" zoomScaleSheetLayoutView="106" workbookViewId="0">
      <selection activeCell="E21" sqref="E21"/>
    </sheetView>
  </sheetViews>
  <sheetFormatPr defaultRowHeight="14.25"/>
  <cols>
    <col min="1" max="1" width="9.140625" style="33"/>
    <col min="2" max="2" width="7.28515625" style="32" customWidth="1"/>
    <col min="3" max="3" width="42.5703125" style="33" customWidth="1"/>
    <col min="4" max="4" width="17.5703125" style="74" customWidth="1"/>
    <col min="5" max="9" width="9.7109375" style="33" customWidth="1"/>
    <col min="10" max="16384" width="9.140625" style="33"/>
  </cols>
  <sheetData>
    <row r="2" spans="2:11" ht="15" thickBot="1"/>
    <row r="3" spans="2:11">
      <c r="B3" s="1134" t="s">
        <v>204</v>
      </c>
      <c r="C3" s="1135"/>
      <c r="D3" s="1135"/>
      <c r="E3" s="1135"/>
      <c r="F3" s="1135"/>
      <c r="G3" s="1135"/>
      <c r="H3" s="1135"/>
      <c r="I3" s="1136"/>
    </row>
    <row r="4" spans="2:11" ht="53.25" customHeight="1" thickBot="1">
      <c r="B4" s="1165" t="s">
        <v>873</v>
      </c>
      <c r="C4" s="1166"/>
      <c r="D4" s="1166"/>
      <c r="E4" s="1166"/>
      <c r="F4" s="1166"/>
      <c r="G4" s="1166"/>
      <c r="H4" s="1166"/>
      <c r="I4" s="1167"/>
    </row>
    <row r="5" spans="2:11" ht="32.25" thickBot="1">
      <c r="B5" s="67" t="s">
        <v>116</v>
      </c>
      <c r="C5" s="58" t="s">
        <v>1</v>
      </c>
      <c r="D5" s="97" t="s">
        <v>174</v>
      </c>
      <c r="E5" s="98" t="s">
        <v>3</v>
      </c>
      <c r="F5" s="54" t="s">
        <v>4</v>
      </c>
      <c r="G5" s="54" t="s">
        <v>5</v>
      </c>
      <c r="H5" s="54" t="s">
        <v>6</v>
      </c>
      <c r="I5" s="54" t="s">
        <v>0</v>
      </c>
      <c r="K5" s="95" t="s">
        <v>202</v>
      </c>
    </row>
    <row r="6" spans="2:11" s="64" customFormat="1" ht="15" customHeight="1">
      <c r="B6" s="100">
        <v>1</v>
      </c>
      <c r="C6" s="81" t="s">
        <v>7</v>
      </c>
      <c r="D6" s="101"/>
      <c r="E6" s="102"/>
      <c r="F6" s="103"/>
      <c r="G6" s="103"/>
      <c r="H6" s="103"/>
      <c r="I6" s="103"/>
      <c r="K6" s="96"/>
    </row>
    <row r="7" spans="2:11" s="64" customFormat="1" ht="15.75">
      <c r="B7" s="83">
        <v>2</v>
      </c>
      <c r="C7" s="82" t="s">
        <v>205</v>
      </c>
      <c r="D7" s="104"/>
      <c r="E7" s="41"/>
      <c r="F7" s="44"/>
      <c r="G7" s="44"/>
      <c r="H7" s="44"/>
      <c r="I7" s="44"/>
    </row>
    <row r="8" spans="2:11" s="64" customFormat="1" ht="14.25" customHeight="1">
      <c r="B8" s="86">
        <v>3</v>
      </c>
      <c r="C8" s="82" t="s">
        <v>206</v>
      </c>
      <c r="D8" s="105" t="s">
        <v>9</v>
      </c>
      <c r="E8" s="41"/>
      <c r="F8" s="44"/>
      <c r="G8" s="44"/>
      <c r="H8" s="44"/>
      <c r="I8" s="44"/>
    </row>
    <row r="9" spans="2:11" s="64" customFormat="1" ht="15" customHeight="1">
      <c r="B9" s="86"/>
      <c r="C9" s="82" t="s">
        <v>207</v>
      </c>
      <c r="D9" s="105"/>
      <c r="E9" s="41"/>
      <c r="F9" s="44"/>
      <c r="G9" s="44"/>
      <c r="H9" s="44"/>
      <c r="I9" s="44"/>
    </row>
    <row r="10" spans="2:11" s="64" customFormat="1" ht="15.75">
      <c r="B10" s="83">
        <v>4</v>
      </c>
      <c r="C10" s="82" t="s">
        <v>208</v>
      </c>
      <c r="D10" s="104"/>
      <c r="E10" s="41"/>
      <c r="F10" s="44"/>
      <c r="G10" s="44"/>
      <c r="H10" s="44"/>
      <c r="I10" s="44"/>
    </row>
    <row r="11" spans="2:11" s="64" customFormat="1" ht="15.75">
      <c r="B11" s="83">
        <v>5</v>
      </c>
      <c r="C11" s="82" t="s">
        <v>209</v>
      </c>
      <c r="D11" s="104"/>
      <c r="E11" s="41"/>
      <c r="F11" s="44"/>
      <c r="G11" s="44"/>
      <c r="H11" s="44"/>
      <c r="I11" s="44"/>
    </row>
    <row r="12" spans="2:11" s="64" customFormat="1" ht="15.75">
      <c r="B12" s="83">
        <v>6</v>
      </c>
      <c r="C12" s="82" t="s">
        <v>210</v>
      </c>
      <c r="D12" s="104"/>
      <c r="E12" s="41"/>
      <c r="F12" s="44"/>
      <c r="G12" s="44"/>
      <c r="H12" s="44"/>
      <c r="I12" s="44"/>
    </row>
    <row r="13" spans="2:11" s="64" customFormat="1" ht="15.75">
      <c r="B13" s="83">
        <v>7</v>
      </c>
      <c r="C13" s="82" t="s">
        <v>10</v>
      </c>
      <c r="D13" s="104"/>
      <c r="E13" s="41"/>
      <c r="F13" s="44"/>
      <c r="G13" s="44"/>
      <c r="H13" s="44"/>
      <c r="I13" s="44"/>
    </row>
    <row r="14" spans="2:11" s="64" customFormat="1" ht="15" customHeight="1">
      <c r="B14" s="83">
        <v>8</v>
      </c>
      <c r="C14" s="106" t="s">
        <v>11</v>
      </c>
      <c r="D14" s="104"/>
      <c r="E14" s="41"/>
      <c r="F14" s="44"/>
      <c r="G14" s="44"/>
      <c r="H14" s="44"/>
      <c r="I14" s="44"/>
    </row>
    <row r="15" spans="2:11" s="64" customFormat="1" ht="57.75" customHeight="1">
      <c r="B15" s="107">
        <v>8.1</v>
      </c>
      <c r="C15" s="82" t="s">
        <v>211</v>
      </c>
      <c r="D15" s="104" t="s">
        <v>874</v>
      </c>
      <c r="E15" s="108"/>
      <c r="F15" s="49"/>
      <c r="G15" s="49"/>
      <c r="H15" s="49"/>
      <c r="I15" s="49"/>
    </row>
    <row r="16" spans="2:11" s="64" customFormat="1" ht="31.5" customHeight="1">
      <c r="B16" s="107" t="s">
        <v>12</v>
      </c>
      <c r="C16" s="82" t="s">
        <v>117</v>
      </c>
      <c r="D16" s="109" t="s">
        <v>212</v>
      </c>
      <c r="E16" s="41"/>
      <c r="F16" s="44"/>
      <c r="G16" s="44"/>
      <c r="H16" s="44"/>
      <c r="I16" s="44"/>
    </row>
    <row r="17" spans="2:9" s="64" customFormat="1" ht="15.75">
      <c r="B17" s="107" t="s">
        <v>14</v>
      </c>
      <c r="C17" s="82" t="s">
        <v>28</v>
      </c>
      <c r="D17" s="104"/>
      <c r="E17" s="41"/>
      <c r="F17" s="44"/>
      <c r="G17" s="44"/>
      <c r="H17" s="44"/>
      <c r="I17" s="44"/>
    </row>
    <row r="18" spans="2:9" s="64" customFormat="1" ht="25.5">
      <c r="B18" s="107" t="s">
        <v>16</v>
      </c>
      <c r="C18" s="82" t="s">
        <v>213</v>
      </c>
      <c r="D18" s="109" t="s">
        <v>17</v>
      </c>
      <c r="E18" s="41"/>
      <c r="F18" s="44"/>
      <c r="G18" s="44"/>
      <c r="H18" s="44"/>
      <c r="I18" s="44"/>
    </row>
    <row r="19" spans="2:9" s="64" customFormat="1" ht="27" customHeight="1">
      <c r="B19" s="107" t="s">
        <v>18</v>
      </c>
      <c r="C19" s="82" t="s">
        <v>19</v>
      </c>
      <c r="D19" s="46" t="s">
        <v>223</v>
      </c>
      <c r="E19" s="108"/>
      <c r="F19" s="49"/>
      <c r="G19" s="49"/>
      <c r="H19" s="49"/>
      <c r="I19" s="49"/>
    </row>
    <row r="20" spans="2:9" s="64" customFormat="1" ht="35.25" customHeight="1">
      <c r="B20" s="107" t="s">
        <v>20</v>
      </c>
      <c r="C20" s="82" t="s">
        <v>215</v>
      </c>
      <c r="D20" s="109" t="s">
        <v>216</v>
      </c>
      <c r="E20" s="41"/>
      <c r="F20" s="44"/>
      <c r="G20" s="44"/>
      <c r="H20" s="44"/>
      <c r="I20" s="44"/>
    </row>
    <row r="21" spans="2:9" s="64" customFormat="1" ht="59.25" customHeight="1">
      <c r="B21" s="107">
        <v>8.1999999999999993</v>
      </c>
      <c r="C21" s="106" t="s">
        <v>217</v>
      </c>
      <c r="D21" s="46" t="s">
        <v>218</v>
      </c>
      <c r="E21" s="108"/>
      <c r="F21" s="49"/>
      <c r="G21" s="49"/>
      <c r="H21" s="49"/>
      <c r="I21" s="49"/>
    </row>
    <row r="22" spans="2:9" s="72" customFormat="1" ht="39.75" customHeight="1">
      <c r="B22" s="86" t="s">
        <v>26</v>
      </c>
      <c r="C22" s="86" t="s">
        <v>117</v>
      </c>
      <c r="D22" s="109" t="s">
        <v>216</v>
      </c>
      <c r="E22" s="41"/>
      <c r="F22" s="44"/>
      <c r="G22" s="44"/>
      <c r="H22" s="44"/>
      <c r="I22" s="44"/>
    </row>
    <row r="23" spans="2:9" s="72" customFormat="1" ht="29.25" customHeight="1">
      <c r="B23" s="107" t="s">
        <v>27</v>
      </c>
      <c r="C23" s="82" t="s">
        <v>28</v>
      </c>
      <c r="D23" s="104"/>
      <c r="E23" s="41"/>
      <c r="F23" s="44"/>
      <c r="G23" s="44"/>
      <c r="H23" s="44"/>
      <c r="I23" s="44"/>
    </row>
    <row r="24" spans="2:9" s="72" customFormat="1" ht="29.25" customHeight="1">
      <c r="B24" s="107" t="s">
        <v>29</v>
      </c>
      <c r="C24" s="82" t="s">
        <v>213</v>
      </c>
      <c r="D24" s="109" t="s">
        <v>17</v>
      </c>
      <c r="E24" s="41"/>
      <c r="F24" s="44"/>
      <c r="G24" s="44"/>
      <c r="H24" s="44"/>
      <c r="I24" s="44"/>
    </row>
    <row r="25" spans="2:9" s="72" customFormat="1" ht="29.25" customHeight="1">
      <c r="B25" s="107" t="s">
        <v>30</v>
      </c>
      <c r="C25" s="82" t="s">
        <v>19</v>
      </c>
      <c r="D25" s="46" t="s">
        <v>214</v>
      </c>
      <c r="E25" s="108"/>
      <c r="F25" s="49"/>
      <c r="G25" s="49"/>
      <c r="H25" s="49"/>
      <c r="I25" s="49"/>
    </row>
    <row r="26" spans="2:9" ht="25.5">
      <c r="B26" s="107" t="s">
        <v>31</v>
      </c>
      <c r="C26" s="82" t="s">
        <v>219</v>
      </c>
      <c r="D26" s="109" t="s">
        <v>220</v>
      </c>
      <c r="E26" s="41"/>
      <c r="F26" s="44"/>
      <c r="G26" s="44"/>
      <c r="H26" s="44"/>
      <c r="I26" s="44"/>
    </row>
    <row r="27" spans="2:9" ht="15.75">
      <c r="B27" s="83">
        <v>9</v>
      </c>
      <c r="C27" s="106" t="s">
        <v>35</v>
      </c>
      <c r="D27" s="104"/>
      <c r="E27" s="41"/>
      <c r="F27" s="44"/>
      <c r="G27" s="44"/>
      <c r="H27" s="44"/>
      <c r="I27" s="44"/>
    </row>
    <row r="28" spans="2:9" ht="15.75">
      <c r="B28" s="107">
        <v>9.1</v>
      </c>
      <c r="C28" s="82" t="s">
        <v>221</v>
      </c>
      <c r="D28" s="109" t="s">
        <v>185</v>
      </c>
      <c r="E28" s="41"/>
      <c r="F28" s="44"/>
      <c r="G28" s="44"/>
      <c r="H28" s="44"/>
      <c r="I28" s="44"/>
    </row>
    <row r="29" spans="2:9" ht="25.5">
      <c r="B29" s="107">
        <v>9.1999999999999993</v>
      </c>
      <c r="C29" s="82" t="s">
        <v>222</v>
      </c>
      <c r="D29" s="109" t="s">
        <v>185</v>
      </c>
      <c r="E29" s="41"/>
      <c r="F29" s="44"/>
      <c r="G29" s="44"/>
      <c r="H29" s="44"/>
      <c r="I29" s="44"/>
    </row>
  </sheetData>
  <mergeCells count="2">
    <mergeCell ref="B4:I4"/>
    <mergeCell ref="B3:I3"/>
  </mergeCells>
  <pageMargins left="0.7" right="0.7" top="0.75" bottom="0.75" header="0.3" footer="0.3"/>
  <pageSetup scale="6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2:J70"/>
  <sheetViews>
    <sheetView showGridLines="0" view="pageBreakPreview" zoomScale="106" zoomScaleSheetLayoutView="106" workbookViewId="0">
      <selection activeCell="H15" sqref="H15"/>
    </sheetView>
  </sheetViews>
  <sheetFormatPr defaultRowHeight="14.25"/>
  <cols>
    <col min="1" max="1" width="9.140625" style="33"/>
    <col min="2" max="2" width="7.28515625" style="32" customWidth="1"/>
    <col min="3" max="3" width="42.5703125" style="77" customWidth="1"/>
    <col min="4" max="4" width="18" style="74" customWidth="1"/>
    <col min="5" max="9" width="9.7109375" style="33" customWidth="1"/>
    <col min="10" max="16384" width="9.140625" style="33"/>
  </cols>
  <sheetData>
    <row r="2" spans="2:10" ht="15" thickBot="1"/>
    <row r="3" spans="2:10">
      <c r="B3" s="1134" t="s">
        <v>224</v>
      </c>
      <c r="C3" s="1135"/>
      <c r="D3" s="1135"/>
      <c r="E3" s="1135"/>
      <c r="F3" s="1135"/>
      <c r="G3" s="1135"/>
      <c r="H3" s="1135"/>
      <c r="I3" s="1136"/>
    </row>
    <row r="4" spans="2:10" ht="53.25" customHeight="1" thickBot="1">
      <c r="B4" s="1165" t="s">
        <v>203</v>
      </c>
      <c r="C4" s="1166"/>
      <c r="D4" s="1166"/>
      <c r="E4" s="1166"/>
      <c r="F4" s="1166"/>
      <c r="G4" s="1166"/>
      <c r="H4" s="1166"/>
      <c r="I4" s="1167"/>
    </row>
    <row r="5" spans="2:10" ht="31.5">
      <c r="B5" s="110" t="s">
        <v>116</v>
      </c>
      <c r="C5" s="52" t="s">
        <v>1</v>
      </c>
      <c r="D5" s="116" t="s">
        <v>174</v>
      </c>
      <c r="E5" s="53" t="s">
        <v>3</v>
      </c>
      <c r="F5" s="53" t="s">
        <v>4</v>
      </c>
      <c r="G5" s="53" t="s">
        <v>5</v>
      </c>
      <c r="H5" s="53" t="s">
        <v>6</v>
      </c>
      <c r="I5" s="53" t="s">
        <v>0</v>
      </c>
      <c r="J5" s="95" t="s">
        <v>202</v>
      </c>
    </row>
    <row r="6" spans="2:10" s="64" customFormat="1" ht="15" customHeight="1">
      <c r="B6" s="113">
        <v>10</v>
      </c>
      <c r="C6" s="48" t="s">
        <v>38</v>
      </c>
      <c r="D6" s="123"/>
      <c r="E6" s="121"/>
      <c r="F6" s="121"/>
      <c r="G6" s="121"/>
      <c r="H6" s="121"/>
      <c r="I6" s="121"/>
      <c r="J6" s="96"/>
    </row>
    <row r="7" spans="2:10" s="64" customFormat="1" ht="25.5">
      <c r="B7" s="113">
        <v>10.1</v>
      </c>
      <c r="C7" s="43" t="s">
        <v>225</v>
      </c>
      <c r="D7" s="117" t="s">
        <v>39</v>
      </c>
      <c r="E7" s="119"/>
      <c r="F7" s="121"/>
      <c r="G7" s="121"/>
      <c r="H7" s="121"/>
      <c r="I7" s="121"/>
    </row>
    <row r="8" spans="2:10" s="64" customFormat="1" ht="14.25" customHeight="1">
      <c r="B8" s="113" t="s">
        <v>226</v>
      </c>
      <c r="C8" s="48" t="s">
        <v>227</v>
      </c>
      <c r="D8" s="117" t="s">
        <v>39</v>
      </c>
      <c r="E8" s="119"/>
      <c r="F8" s="121"/>
      <c r="G8" s="121"/>
      <c r="H8" s="121"/>
      <c r="I8" s="121"/>
    </row>
    <row r="9" spans="2:10" s="64" customFormat="1" ht="15" customHeight="1">
      <c r="B9" s="113" t="s">
        <v>228</v>
      </c>
      <c r="C9" s="43" t="s">
        <v>229</v>
      </c>
      <c r="D9" s="117" t="s">
        <v>39</v>
      </c>
      <c r="E9" s="119"/>
      <c r="F9" s="121"/>
      <c r="G9" s="121"/>
      <c r="H9" s="121"/>
      <c r="I9" s="121"/>
    </row>
    <row r="10" spans="2:10" s="64" customFormat="1" ht="15.75">
      <c r="B10" s="113" t="s">
        <v>230</v>
      </c>
      <c r="C10" s="43" t="s">
        <v>231</v>
      </c>
      <c r="D10" s="117" t="s">
        <v>39</v>
      </c>
      <c r="E10" s="119"/>
      <c r="F10" s="121"/>
      <c r="G10" s="121"/>
      <c r="H10" s="121"/>
      <c r="I10" s="121"/>
    </row>
    <row r="11" spans="2:10" s="64" customFormat="1" ht="15.75">
      <c r="B11" s="113">
        <v>10.199999999999999</v>
      </c>
      <c r="C11" s="43" t="s">
        <v>40</v>
      </c>
      <c r="D11" s="117" t="s">
        <v>39</v>
      </c>
      <c r="E11" s="119"/>
      <c r="F11" s="121"/>
      <c r="G11" s="121"/>
      <c r="H11" s="121"/>
      <c r="I11" s="121"/>
    </row>
    <row r="12" spans="2:10" s="64" customFormat="1" ht="15.75">
      <c r="B12" s="113">
        <v>10.3</v>
      </c>
      <c r="C12" s="43" t="s">
        <v>41</v>
      </c>
      <c r="D12" s="117" t="s">
        <v>39</v>
      </c>
      <c r="E12" s="119"/>
      <c r="F12" s="121"/>
      <c r="G12" s="121"/>
      <c r="H12" s="121"/>
      <c r="I12" s="121"/>
    </row>
    <row r="13" spans="2:10" s="64" customFormat="1" ht="14.25" customHeight="1">
      <c r="B13" s="113">
        <v>11</v>
      </c>
      <c r="C13" s="43" t="s">
        <v>267</v>
      </c>
      <c r="D13" s="117" t="s">
        <v>9</v>
      </c>
      <c r="E13" s="119"/>
      <c r="F13" s="121"/>
      <c r="G13" s="121"/>
      <c r="H13" s="121"/>
      <c r="I13" s="121"/>
    </row>
    <row r="14" spans="2:10" s="64" customFormat="1" ht="15" customHeight="1">
      <c r="B14" s="113"/>
      <c r="C14" s="43"/>
      <c r="D14" s="117"/>
      <c r="E14" s="119"/>
      <c r="F14" s="121"/>
      <c r="G14" s="121"/>
      <c r="H14" s="121"/>
      <c r="I14" s="121"/>
    </row>
    <row r="15" spans="2:10" s="64" customFormat="1" ht="25.5">
      <c r="B15" s="113">
        <v>12</v>
      </c>
      <c r="C15" s="43" t="s">
        <v>266</v>
      </c>
      <c r="D15" s="117" t="s">
        <v>39</v>
      </c>
      <c r="E15" s="119"/>
      <c r="F15" s="121"/>
      <c r="G15" s="121"/>
      <c r="H15" s="121"/>
      <c r="I15" s="121"/>
    </row>
    <row r="16" spans="2:10" s="64" customFormat="1" ht="25.5">
      <c r="B16" s="113">
        <v>13</v>
      </c>
      <c r="C16" s="43" t="s">
        <v>44</v>
      </c>
      <c r="D16" s="117" t="s">
        <v>39</v>
      </c>
      <c r="E16" s="119"/>
      <c r="F16" s="121"/>
      <c r="G16" s="121"/>
      <c r="H16" s="121"/>
      <c r="I16" s="121"/>
    </row>
    <row r="17" spans="2:9" s="64" customFormat="1" ht="15.75">
      <c r="B17" s="113">
        <v>14</v>
      </c>
      <c r="C17" s="48" t="s">
        <v>232</v>
      </c>
      <c r="D17" s="118"/>
      <c r="E17" s="121"/>
      <c r="F17" s="121"/>
      <c r="G17" s="121"/>
      <c r="H17" s="121"/>
      <c r="I17" s="121"/>
    </row>
    <row r="18" spans="2:9" s="64" customFormat="1" ht="27" customHeight="1">
      <c r="B18" s="113">
        <v>14.1</v>
      </c>
      <c r="C18" s="48" t="s">
        <v>74</v>
      </c>
      <c r="D18" s="117" t="s">
        <v>233</v>
      </c>
      <c r="E18" s="119"/>
      <c r="F18" s="121"/>
      <c r="G18" s="121"/>
      <c r="H18" s="121"/>
      <c r="I18" s="121"/>
    </row>
    <row r="19" spans="2:9" s="64" customFormat="1" ht="15" customHeight="1">
      <c r="B19" s="113"/>
      <c r="C19" s="48"/>
      <c r="D19" s="117" t="s">
        <v>234</v>
      </c>
      <c r="E19" s="119"/>
      <c r="F19" s="121"/>
      <c r="G19" s="121"/>
      <c r="H19" s="121"/>
      <c r="I19" s="121"/>
    </row>
    <row r="20" spans="2:9" s="64" customFormat="1" ht="15.75">
      <c r="B20" s="113" t="s">
        <v>45</v>
      </c>
      <c r="C20" s="43" t="s">
        <v>235</v>
      </c>
      <c r="D20" s="117" t="s">
        <v>236</v>
      </c>
      <c r="E20" s="121"/>
      <c r="F20" s="121"/>
      <c r="G20" s="121"/>
      <c r="H20" s="121"/>
      <c r="I20" s="121"/>
    </row>
    <row r="21" spans="2:9" s="72" customFormat="1" ht="29.25" customHeight="1">
      <c r="B21" s="113"/>
      <c r="C21" s="43"/>
      <c r="D21" s="117" t="s">
        <v>237</v>
      </c>
      <c r="E21" s="121"/>
      <c r="F21" s="121"/>
      <c r="G21" s="121"/>
      <c r="H21" s="121"/>
      <c r="I21" s="121"/>
    </row>
    <row r="22" spans="2:9" s="72" customFormat="1" ht="15.75">
      <c r="B22" s="113" t="s">
        <v>49</v>
      </c>
      <c r="C22" s="43" t="s">
        <v>238</v>
      </c>
      <c r="D22" s="117"/>
      <c r="E22" s="121"/>
      <c r="F22" s="121"/>
      <c r="G22" s="121"/>
      <c r="H22" s="121"/>
      <c r="I22" s="121"/>
    </row>
    <row r="23" spans="2:9" s="72" customFormat="1" ht="15.75">
      <c r="B23" s="113" t="s">
        <v>50</v>
      </c>
      <c r="C23" s="43" t="s">
        <v>239</v>
      </c>
      <c r="D23" s="117"/>
      <c r="E23" s="121"/>
      <c r="F23" s="121"/>
      <c r="G23" s="121"/>
      <c r="H23" s="121"/>
      <c r="I23" s="121"/>
    </row>
    <row r="24" spans="2:9" s="72" customFormat="1" ht="25.5">
      <c r="B24" s="113">
        <v>14.2</v>
      </c>
      <c r="C24" s="43" t="s">
        <v>268</v>
      </c>
      <c r="D24" s="125" t="s">
        <v>269</v>
      </c>
      <c r="E24" s="119"/>
      <c r="F24" s="121"/>
      <c r="G24" s="121"/>
      <c r="H24" s="121"/>
      <c r="I24" s="121"/>
    </row>
    <row r="25" spans="2:9" ht="15.75">
      <c r="B25" s="113" t="s">
        <v>51</v>
      </c>
      <c r="C25" s="43" t="s">
        <v>240</v>
      </c>
      <c r="D25" s="117"/>
      <c r="E25" s="121"/>
      <c r="F25" s="121"/>
      <c r="G25" s="121"/>
      <c r="H25" s="121"/>
      <c r="I25" s="121"/>
    </row>
    <row r="26" spans="2:9" ht="15.75">
      <c r="B26" s="113" t="s">
        <v>52</v>
      </c>
      <c r="C26" s="43" t="s">
        <v>241</v>
      </c>
      <c r="D26" s="117"/>
      <c r="E26" s="121"/>
      <c r="F26" s="121"/>
      <c r="G26" s="121"/>
      <c r="H26" s="121"/>
      <c r="I26" s="121"/>
    </row>
    <row r="27" spans="2:9" ht="15.75">
      <c r="B27" s="113" t="s">
        <v>53</v>
      </c>
      <c r="C27" s="43" t="s">
        <v>242</v>
      </c>
      <c r="D27" s="117"/>
      <c r="E27" s="121"/>
      <c r="F27" s="121"/>
      <c r="G27" s="121"/>
      <c r="H27" s="121"/>
      <c r="I27" s="121"/>
    </row>
    <row r="28" spans="2:9" ht="25.5">
      <c r="B28" s="113">
        <v>14.3</v>
      </c>
      <c r="C28" s="119" t="s">
        <v>243</v>
      </c>
      <c r="D28" s="125" t="s">
        <v>270</v>
      </c>
      <c r="E28" s="119"/>
      <c r="F28" s="121"/>
      <c r="G28" s="121"/>
      <c r="H28" s="121"/>
      <c r="I28" s="121"/>
    </row>
    <row r="29" spans="2:9" ht="15.75">
      <c r="B29" s="113" t="s">
        <v>57</v>
      </c>
      <c r="C29" s="43" t="s">
        <v>236</v>
      </c>
      <c r="D29" s="117"/>
      <c r="E29" s="121"/>
      <c r="F29" s="121"/>
      <c r="G29" s="121"/>
      <c r="H29" s="121"/>
      <c r="I29" s="121"/>
    </row>
    <row r="30" spans="2:9" ht="15.75">
      <c r="B30" s="113" t="s">
        <v>58</v>
      </c>
      <c r="C30" s="43" t="s">
        <v>237</v>
      </c>
      <c r="D30" s="117"/>
      <c r="E30" s="121"/>
      <c r="F30" s="121"/>
      <c r="G30" s="121"/>
      <c r="H30" s="121"/>
      <c r="I30" s="121"/>
    </row>
    <row r="31" spans="2:9" ht="15.75">
      <c r="B31" s="113" t="s">
        <v>59</v>
      </c>
      <c r="C31" s="43" t="s">
        <v>238</v>
      </c>
      <c r="D31" s="117"/>
      <c r="E31" s="121"/>
      <c r="F31" s="121"/>
      <c r="G31" s="121"/>
      <c r="H31" s="121"/>
      <c r="I31" s="121"/>
    </row>
    <row r="32" spans="2:9" ht="15.75">
      <c r="B32" s="113" t="s">
        <v>60</v>
      </c>
      <c r="C32" s="43" t="s">
        <v>239</v>
      </c>
      <c r="D32" s="117"/>
      <c r="E32" s="121"/>
      <c r="F32" s="121"/>
      <c r="G32" s="121"/>
      <c r="H32" s="121"/>
      <c r="I32" s="121"/>
    </row>
    <row r="33" spans="2:9" ht="15.75">
      <c r="B33" s="113">
        <v>14.4</v>
      </c>
      <c r="C33" s="48" t="s">
        <v>244</v>
      </c>
      <c r="D33" s="123"/>
      <c r="E33" s="121"/>
      <c r="F33" s="121"/>
      <c r="G33" s="121"/>
      <c r="H33" s="121"/>
      <c r="I33" s="121"/>
    </row>
    <row r="34" spans="2:9" ht="15.75">
      <c r="B34" s="113" t="s">
        <v>61</v>
      </c>
      <c r="C34" s="43" t="s">
        <v>236</v>
      </c>
      <c r="D34" s="117"/>
      <c r="E34" s="121"/>
      <c r="F34" s="121"/>
      <c r="G34" s="121"/>
      <c r="H34" s="121"/>
      <c r="I34" s="121"/>
    </row>
    <row r="35" spans="2:9" ht="15.75">
      <c r="B35" s="113" t="s">
        <v>62</v>
      </c>
      <c r="C35" s="43" t="s">
        <v>237</v>
      </c>
      <c r="D35" s="117"/>
      <c r="E35" s="121"/>
      <c r="F35" s="121"/>
      <c r="G35" s="121"/>
      <c r="H35" s="121"/>
      <c r="I35" s="121"/>
    </row>
    <row r="36" spans="2:9" ht="15.75">
      <c r="B36" s="113" t="s">
        <v>245</v>
      </c>
      <c r="C36" s="43" t="s">
        <v>238</v>
      </c>
      <c r="D36" s="117"/>
      <c r="E36" s="121"/>
      <c r="F36" s="121"/>
      <c r="G36" s="121"/>
      <c r="H36" s="121"/>
      <c r="I36" s="121"/>
    </row>
    <row r="37" spans="2:9" ht="15.75">
      <c r="B37" s="113" t="s">
        <v>246</v>
      </c>
      <c r="C37" s="43" t="s">
        <v>239</v>
      </c>
      <c r="D37" s="117"/>
      <c r="E37" s="121"/>
      <c r="F37" s="121"/>
      <c r="G37" s="121"/>
      <c r="H37" s="121"/>
      <c r="I37" s="121"/>
    </row>
    <row r="38" spans="2:9" ht="25.5">
      <c r="B38" s="114">
        <v>14.5</v>
      </c>
      <c r="C38" s="48" t="s">
        <v>247</v>
      </c>
      <c r="D38" s="123" t="s">
        <v>76</v>
      </c>
      <c r="E38" s="119"/>
      <c r="F38" s="121"/>
      <c r="G38" s="121"/>
      <c r="H38" s="121"/>
      <c r="I38" s="121"/>
    </row>
    <row r="39" spans="2:9" ht="15.75">
      <c r="B39" s="114">
        <v>15</v>
      </c>
      <c r="C39" s="48" t="s">
        <v>217</v>
      </c>
      <c r="D39" s="123"/>
      <c r="E39" s="121"/>
      <c r="F39" s="121"/>
      <c r="G39" s="121"/>
      <c r="H39" s="121"/>
      <c r="I39" s="121"/>
    </row>
    <row r="40" spans="2:9" ht="15.75">
      <c r="B40" s="113">
        <v>15.1</v>
      </c>
      <c r="C40" s="43" t="s">
        <v>74</v>
      </c>
      <c r="D40" s="117" t="s">
        <v>75</v>
      </c>
      <c r="E40" s="119"/>
      <c r="F40" s="121"/>
      <c r="G40" s="121"/>
      <c r="H40" s="121"/>
      <c r="I40" s="121"/>
    </row>
    <row r="41" spans="2:9" ht="25.5">
      <c r="B41" s="113">
        <v>15.2</v>
      </c>
      <c r="C41" s="43" t="s">
        <v>248</v>
      </c>
      <c r="D41" s="117" t="s">
        <v>271</v>
      </c>
      <c r="E41" s="121"/>
      <c r="F41" s="121"/>
      <c r="G41" s="121"/>
      <c r="H41" s="121"/>
      <c r="I41" s="121"/>
    </row>
    <row r="42" spans="2:9" ht="15" customHeight="1">
      <c r="B42" s="113">
        <v>15.3</v>
      </c>
      <c r="C42" s="43" t="s">
        <v>243</v>
      </c>
      <c r="D42" s="117" t="s">
        <v>122</v>
      </c>
      <c r="E42" s="121"/>
      <c r="F42" s="121"/>
      <c r="G42" s="121"/>
      <c r="H42" s="121"/>
      <c r="I42" s="121"/>
    </row>
    <row r="43" spans="2:9" ht="15" customHeight="1">
      <c r="B43" s="113">
        <v>15.4</v>
      </c>
      <c r="C43" s="43" t="s">
        <v>249</v>
      </c>
      <c r="D43" s="117" t="s">
        <v>76</v>
      </c>
      <c r="E43" s="121"/>
      <c r="F43" s="121"/>
      <c r="G43" s="121"/>
      <c r="H43" s="121"/>
      <c r="I43" s="121"/>
    </row>
    <row r="44" spans="2:9" ht="25.5">
      <c r="B44" s="113">
        <v>16</v>
      </c>
      <c r="C44" s="48" t="s">
        <v>250</v>
      </c>
      <c r="D44" s="118"/>
      <c r="E44" s="121"/>
      <c r="F44" s="121"/>
      <c r="G44" s="121"/>
      <c r="H44" s="121"/>
      <c r="I44" s="121"/>
    </row>
    <row r="45" spans="2:9" ht="15.75">
      <c r="B45" s="113">
        <v>16.100000000000001</v>
      </c>
      <c r="C45" s="43" t="s">
        <v>77</v>
      </c>
      <c r="D45" s="117" t="s">
        <v>78</v>
      </c>
      <c r="E45" s="121"/>
      <c r="F45" s="121"/>
      <c r="G45" s="121"/>
      <c r="H45" s="121"/>
      <c r="I45" s="121"/>
    </row>
    <row r="46" spans="2:9" ht="15.75">
      <c r="B46" s="113">
        <v>16.2</v>
      </c>
      <c r="C46" s="43" t="s">
        <v>79</v>
      </c>
      <c r="D46" s="117" t="s">
        <v>78</v>
      </c>
      <c r="E46" s="121"/>
      <c r="F46" s="121"/>
      <c r="G46" s="121"/>
      <c r="H46" s="121"/>
      <c r="I46" s="121"/>
    </row>
    <row r="47" spans="2:9" ht="15.75">
      <c r="B47" s="113">
        <v>16.3</v>
      </c>
      <c r="C47" s="43" t="s">
        <v>80</v>
      </c>
      <c r="D47" s="118"/>
      <c r="E47" s="121"/>
      <c r="F47" s="121"/>
      <c r="G47" s="121"/>
      <c r="H47" s="121"/>
      <c r="I47" s="121"/>
    </row>
    <row r="48" spans="2:9" ht="15.75">
      <c r="B48" s="113">
        <v>16.399999999999999</v>
      </c>
      <c r="C48" s="48" t="s">
        <v>251</v>
      </c>
      <c r="D48" s="118"/>
      <c r="E48" s="121"/>
      <c r="F48" s="121"/>
      <c r="G48" s="121"/>
      <c r="H48" s="121"/>
      <c r="I48" s="121"/>
    </row>
    <row r="49" spans="2:9" ht="15.75">
      <c r="B49" s="113" t="s">
        <v>81</v>
      </c>
      <c r="C49" s="43" t="s">
        <v>82</v>
      </c>
      <c r="D49" s="117" t="s">
        <v>252</v>
      </c>
      <c r="E49" s="121"/>
      <c r="F49" s="121"/>
      <c r="G49" s="121"/>
      <c r="H49" s="121"/>
      <c r="I49" s="121"/>
    </row>
    <row r="50" spans="2:9" ht="15.75">
      <c r="B50" s="113" t="s">
        <v>83</v>
      </c>
      <c r="C50" s="43" t="s">
        <v>84</v>
      </c>
      <c r="D50" s="117" t="s">
        <v>252</v>
      </c>
      <c r="E50" s="121"/>
      <c r="F50" s="121"/>
      <c r="G50" s="121"/>
      <c r="H50" s="121"/>
      <c r="I50" s="121"/>
    </row>
    <row r="51" spans="2:9" ht="15.75">
      <c r="B51" s="113" t="s">
        <v>85</v>
      </c>
      <c r="C51" s="43" t="s">
        <v>86</v>
      </c>
      <c r="D51" s="117" t="s">
        <v>252</v>
      </c>
      <c r="E51" s="121"/>
      <c r="F51" s="121"/>
      <c r="G51" s="121"/>
      <c r="H51" s="121"/>
      <c r="I51" s="121"/>
    </row>
    <row r="52" spans="2:9" ht="15.75">
      <c r="B52" s="113">
        <v>17</v>
      </c>
      <c r="C52" s="43" t="s">
        <v>253</v>
      </c>
      <c r="D52" s="117" t="s">
        <v>254</v>
      </c>
      <c r="E52" s="121"/>
      <c r="F52" s="121"/>
      <c r="G52" s="121"/>
      <c r="H52" s="121"/>
      <c r="I52" s="121"/>
    </row>
    <row r="53" spans="2:9" ht="15.75">
      <c r="B53" s="113">
        <v>18</v>
      </c>
      <c r="C53" s="43" t="s">
        <v>184</v>
      </c>
      <c r="D53" s="117" t="s">
        <v>254</v>
      </c>
      <c r="E53" s="121"/>
      <c r="F53" s="121"/>
      <c r="G53" s="121"/>
      <c r="H53" s="121"/>
      <c r="I53" s="121"/>
    </row>
    <row r="54" spans="2:9" ht="15.75">
      <c r="B54" s="113">
        <v>19</v>
      </c>
      <c r="C54" s="43" t="s">
        <v>255</v>
      </c>
      <c r="D54" s="118"/>
      <c r="E54" s="121"/>
      <c r="F54" s="121"/>
      <c r="G54" s="121"/>
      <c r="H54" s="121"/>
      <c r="I54" s="121"/>
    </row>
    <row r="55" spans="2:9" ht="15" customHeight="1">
      <c r="B55" s="113">
        <v>19.100000000000001</v>
      </c>
      <c r="C55" s="43" t="s">
        <v>256</v>
      </c>
      <c r="D55" s="117" t="s">
        <v>272</v>
      </c>
      <c r="E55" s="121"/>
      <c r="F55" s="121"/>
      <c r="G55" s="121"/>
      <c r="H55" s="121"/>
      <c r="I55" s="121"/>
    </row>
    <row r="56" spans="2:9" ht="15" customHeight="1">
      <c r="B56" s="113">
        <v>19.2</v>
      </c>
      <c r="C56" s="43" t="s">
        <v>176</v>
      </c>
      <c r="D56" s="117" t="s">
        <v>272</v>
      </c>
      <c r="E56" s="121"/>
      <c r="F56" s="121"/>
      <c r="G56" s="121"/>
      <c r="H56" s="121"/>
      <c r="I56" s="121"/>
    </row>
    <row r="57" spans="2:9" ht="15" customHeight="1">
      <c r="B57" s="113">
        <v>20</v>
      </c>
      <c r="C57" s="43" t="s">
        <v>273</v>
      </c>
      <c r="D57" s="118"/>
      <c r="E57" s="121"/>
      <c r="F57" s="121"/>
      <c r="G57" s="121"/>
      <c r="H57" s="121"/>
      <c r="I57" s="121"/>
    </row>
    <row r="58" spans="2:9" ht="15.75">
      <c r="B58" s="113">
        <v>20.100000000000001</v>
      </c>
      <c r="C58" s="43" t="s">
        <v>257</v>
      </c>
      <c r="D58" s="118"/>
      <c r="E58" s="121"/>
      <c r="F58" s="121"/>
      <c r="G58" s="121"/>
      <c r="H58" s="121"/>
      <c r="I58" s="121"/>
    </row>
    <row r="59" spans="2:9" ht="15.75">
      <c r="B59" s="113">
        <v>20.2</v>
      </c>
      <c r="C59" s="43" t="s">
        <v>258</v>
      </c>
      <c r="D59" s="118"/>
      <c r="E59" s="121"/>
      <c r="F59" s="121"/>
      <c r="G59" s="121"/>
      <c r="H59" s="121"/>
      <c r="I59" s="121"/>
    </row>
    <row r="60" spans="2:9" ht="15.75">
      <c r="B60" s="113">
        <v>20.3</v>
      </c>
      <c r="C60" s="43" t="s">
        <v>259</v>
      </c>
      <c r="D60" s="118"/>
      <c r="E60" s="121"/>
      <c r="F60" s="121"/>
      <c r="G60" s="121"/>
      <c r="H60" s="121"/>
      <c r="I60" s="121"/>
    </row>
    <row r="61" spans="2:9" ht="15.75">
      <c r="B61" s="113">
        <v>21</v>
      </c>
      <c r="C61" s="43" t="s">
        <v>189</v>
      </c>
      <c r="D61" s="117" t="s">
        <v>190</v>
      </c>
      <c r="E61" s="121"/>
      <c r="F61" s="121"/>
      <c r="G61" s="121"/>
      <c r="H61" s="121"/>
      <c r="I61" s="121"/>
    </row>
    <row r="62" spans="2:9" ht="16.5" thickBot="1">
      <c r="B62" s="115"/>
      <c r="C62" s="45"/>
      <c r="D62" s="124"/>
      <c r="E62" s="122"/>
      <c r="F62" s="122"/>
      <c r="G62" s="122"/>
      <c r="H62" s="122"/>
      <c r="I62" s="122"/>
    </row>
    <row r="63" spans="2:9" ht="15">
      <c r="B63" s="126"/>
      <c r="C63" s="76"/>
      <c r="D63" s="127"/>
      <c r="E63" s="69"/>
      <c r="F63" s="69"/>
      <c r="G63" s="69"/>
      <c r="H63" s="69"/>
      <c r="I63" s="128"/>
    </row>
    <row r="64" spans="2:9" ht="15">
      <c r="B64" s="129" t="s">
        <v>163</v>
      </c>
      <c r="C64" s="76"/>
      <c r="D64" s="127"/>
      <c r="E64" s="69"/>
      <c r="F64" s="69"/>
      <c r="G64" s="69"/>
      <c r="H64" s="69"/>
      <c r="I64" s="128"/>
    </row>
    <row r="65" spans="2:9" ht="42" customHeight="1">
      <c r="B65" s="1112" t="s">
        <v>260</v>
      </c>
      <c r="C65" s="1113"/>
      <c r="D65" s="1113"/>
      <c r="E65" s="1113"/>
      <c r="F65" s="1113"/>
      <c r="G65" s="1113"/>
      <c r="H65" s="1113"/>
      <c r="I65" s="1114"/>
    </row>
    <row r="66" spans="2:9" ht="42" customHeight="1">
      <c r="B66" s="1112" t="s">
        <v>261</v>
      </c>
      <c r="C66" s="1113"/>
      <c r="D66" s="1113"/>
      <c r="E66" s="1113"/>
      <c r="F66" s="1113"/>
      <c r="G66" s="1113"/>
      <c r="H66" s="1113"/>
      <c r="I66" s="1114"/>
    </row>
    <row r="67" spans="2:9" ht="42" customHeight="1">
      <c r="B67" s="1112" t="s">
        <v>262</v>
      </c>
      <c r="C67" s="1113"/>
      <c r="D67" s="1113"/>
      <c r="E67" s="1113"/>
      <c r="F67" s="1113"/>
      <c r="G67" s="1113"/>
      <c r="H67" s="1113"/>
      <c r="I67" s="1114"/>
    </row>
    <row r="68" spans="2:9" ht="42" customHeight="1">
      <c r="B68" s="1112" t="s">
        <v>263</v>
      </c>
      <c r="C68" s="1113"/>
      <c r="D68" s="1113"/>
      <c r="E68" s="1113"/>
      <c r="F68" s="1113"/>
      <c r="G68" s="1113"/>
      <c r="H68" s="1113"/>
      <c r="I68" s="1114"/>
    </row>
    <row r="69" spans="2:9" ht="42" customHeight="1">
      <c r="B69" s="1112" t="s">
        <v>264</v>
      </c>
      <c r="C69" s="1113"/>
      <c r="D69" s="1113"/>
      <c r="E69" s="1113"/>
      <c r="F69" s="1113"/>
      <c r="G69" s="1113"/>
      <c r="H69" s="1113"/>
      <c r="I69" s="1114"/>
    </row>
    <row r="70" spans="2:9" ht="42" customHeight="1" thickBot="1">
      <c r="B70" s="1168" t="s">
        <v>265</v>
      </c>
      <c r="C70" s="1169"/>
      <c r="D70" s="1169"/>
      <c r="E70" s="1169"/>
      <c r="F70" s="1169"/>
      <c r="G70" s="1169"/>
      <c r="H70" s="1169"/>
      <c r="I70" s="1170"/>
    </row>
  </sheetData>
  <mergeCells count="8">
    <mergeCell ref="B3:I3"/>
    <mergeCell ref="B4:I4"/>
    <mergeCell ref="B68:I68"/>
    <mergeCell ref="B69:I69"/>
    <mergeCell ref="B70:I70"/>
    <mergeCell ref="B65:I65"/>
    <mergeCell ref="B66:I66"/>
    <mergeCell ref="B67:I67"/>
  </mergeCells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31</vt:i4>
      </vt:variant>
    </vt:vector>
  </HeadingPairs>
  <TitlesOfParts>
    <vt:vector size="75" baseType="lpstr">
      <vt:lpstr>Transmission-Index</vt:lpstr>
      <vt:lpstr>Annexure-I SH 1-4</vt:lpstr>
      <vt:lpstr>Annexure-I SH 1-4 unitwise</vt:lpstr>
      <vt:lpstr>Annexure VI(A)-in Unitwise</vt:lpstr>
      <vt:lpstr>Annexure-I SH 2-4</vt:lpstr>
      <vt:lpstr>Annexure-I SH 3-4 adl</vt:lpstr>
      <vt:lpstr>Annexure-I SH 4-4 .</vt:lpstr>
      <vt:lpstr>Annexure-II SH 1-3</vt:lpstr>
      <vt:lpstr>Annexure-II SH 2-3 </vt:lpstr>
      <vt:lpstr>Annexure-III SH 1-3  </vt:lpstr>
      <vt:lpstr>MTPS-Anx-IV</vt:lpstr>
      <vt:lpstr>Annexure-VA</vt:lpstr>
      <vt:lpstr>Annexure-VB</vt:lpstr>
      <vt:lpstr>Annexure-V (C) U- 1-3</vt:lpstr>
      <vt:lpstr>Annexure-V (C) U - 4</vt:lpstr>
      <vt:lpstr>Annexure VI(A).</vt:lpstr>
      <vt:lpstr>Annexure VI(A)-in Unitwise 1-3</vt:lpstr>
      <vt:lpstr>Annexure VI(A)-in Unitwise u-4</vt:lpstr>
      <vt:lpstr>Annexure VI(A)-in Unitwise 5&amp;6</vt:lpstr>
      <vt:lpstr>Annexure VI(A)-in Unitwise 7-8)</vt:lpstr>
      <vt:lpstr>Annexure VI- (B-1).</vt:lpstr>
      <vt:lpstr>Annexure  VI-B(II).</vt:lpstr>
      <vt:lpstr>Annexure  VI-B(II)</vt:lpstr>
      <vt:lpstr>Annexure VI-B(III)</vt:lpstr>
      <vt:lpstr>Annexure-VI (C)</vt:lpstr>
      <vt:lpstr>Annexure-VI (D)</vt:lpstr>
      <vt:lpstr>Annex-VIII-Corporate</vt:lpstr>
      <vt:lpstr>Annexure-IX </vt:lpstr>
      <vt:lpstr>Annexure-XI</vt:lpstr>
      <vt:lpstr>Annexure-XII (A)</vt:lpstr>
      <vt:lpstr>Annexure-XII (B)</vt:lpstr>
      <vt:lpstr>Annexure-XII (C)</vt:lpstr>
      <vt:lpstr>Annexure-XIII (A)</vt:lpstr>
      <vt:lpstr>Annexure-XIII (B)</vt:lpstr>
      <vt:lpstr>Annexure-XIII (C)</vt:lpstr>
      <vt:lpstr>Annexure- XIV </vt:lpstr>
      <vt:lpstr>Annexure-XV-Final</vt:lpstr>
      <vt:lpstr>Annexure- XV</vt:lpstr>
      <vt:lpstr>Annexure-XVI</vt:lpstr>
      <vt:lpstr>Annexure XVI A</vt:lpstr>
      <vt:lpstr>Annexure-XVII</vt:lpstr>
      <vt:lpstr>Annexure-XVIII</vt:lpstr>
      <vt:lpstr>Annexure-XIX</vt:lpstr>
      <vt:lpstr>Sheet5</vt:lpstr>
      <vt:lpstr>'Annexure VI- (B-1).'!BTPS_ANX</vt:lpstr>
      <vt:lpstr>'Annexure VI- (B-1).'!BTPS_VIA</vt:lpstr>
      <vt:lpstr>'Annex-VIII-Corporate'!BTPS_VIA</vt:lpstr>
      <vt:lpstr>'Annexure  VI-B(II).'!CTPS_ANX</vt:lpstr>
      <vt:lpstr>'Annexure VI(A).'!MTPS_ANX</vt:lpstr>
      <vt:lpstr>'Annexure VI(A)-in Unitwise'!MTPS_ANX</vt:lpstr>
      <vt:lpstr>'Annexure  VI-B(II)'!Print_Area</vt:lpstr>
      <vt:lpstr>'Annexure VI- (B-1).'!Print_Area</vt:lpstr>
      <vt:lpstr>'Annexure VI(A)-in Unitwise 1-3'!Print_Area</vt:lpstr>
      <vt:lpstr>'Annexure VI(A)-in Unitwise 7-8)'!Print_Area</vt:lpstr>
      <vt:lpstr>'Annexure VI(A)-in Unitwise u-4'!Print_Area</vt:lpstr>
      <vt:lpstr>'Annexure- XV'!Print_Area</vt:lpstr>
      <vt:lpstr>'Annexure-I SH 1-4'!Print_Area</vt:lpstr>
      <vt:lpstr>'Annexure-I SH 1-4 unitwise'!Print_Area</vt:lpstr>
      <vt:lpstr>'Annexure-I SH 2-4'!Print_Area</vt:lpstr>
      <vt:lpstr>'Annexure-I SH 3-4 adl'!Print_Area</vt:lpstr>
      <vt:lpstr>'Annexure-I SH 4-4 .'!Print_Area</vt:lpstr>
      <vt:lpstr>'Annexure-II SH 1-3'!Print_Area</vt:lpstr>
      <vt:lpstr>'Annexure-II SH 2-3 '!Print_Area</vt:lpstr>
      <vt:lpstr>'Annexure-III SH 1-3  '!Print_Area</vt:lpstr>
      <vt:lpstr>'Annexure-IX '!Print_Area</vt:lpstr>
      <vt:lpstr>'Annexure-V (C) U - 4'!Print_Area</vt:lpstr>
      <vt:lpstr>'Annexure-V (C) U- 1-3'!Print_Area</vt:lpstr>
      <vt:lpstr>'Annexure-VA'!Print_Area</vt:lpstr>
      <vt:lpstr>'Annexure-VB'!Print_Area</vt:lpstr>
      <vt:lpstr>'Annexure-XI'!Print_Area</vt:lpstr>
      <vt:lpstr>'Annexure-XII (C)'!Print_Area</vt:lpstr>
      <vt:lpstr>'Annexure-XV-Final'!Print_Area</vt:lpstr>
      <vt:lpstr>'Annexure-XVII'!Print_Area</vt:lpstr>
      <vt:lpstr>'MTPS-Anx-IV'!Print_Area</vt:lpstr>
      <vt:lpstr>'Transmission-Index'!Print_Area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2019-01-04T10:42:49Z</dcterms:modified>
</cp:coreProperties>
</file>